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V:\Housing &amp; Community Development\Project Procurement\NOFA\NOFA 2025\1. NOFA 2025 Admin\Application\"/>
    </mc:Choice>
  </mc:AlternateContent>
  <xr:revisionPtr revIDLastSave="0" documentId="13_ncr:1_{5F4DC3B2-1C88-4743-B4BF-2AFC5879F8E1}" xr6:coauthVersionLast="47" xr6:coauthVersionMax="47" xr10:uidLastSave="{00000000-0000-0000-0000-000000000000}"/>
  <bookViews>
    <workbookView xWindow="28680" yWindow="-120" windowWidth="29040" windowHeight="15720" tabRatio="775" activeTab="5" xr2:uid="{8D8AA9FB-8106-4210-B6B5-39BD66AC42BE}"/>
  </bookViews>
  <sheets>
    <sheet name="Introduction" sheetId="17" r:id="rId1"/>
    <sheet name="Income and Sales Price Limits" sheetId="16" r:id="rId2"/>
    <sheet name="Site Info" sheetId="18" r:id="rId3"/>
    <sheet name="Development Budget" sheetId="14" r:id="rId4"/>
    <sheet name="Project Details - Ownership" sheetId="5" r:id="rId5"/>
    <sheet name="Summary &amp; Certification" sheetId="19" r:id="rId6"/>
    <sheet name="Lists" sheetId="11" state="hidden" r:id="rId7"/>
  </sheets>
  <externalReferences>
    <externalReference r:id="rId8"/>
    <externalReference r:id="rId9"/>
    <externalReference r:id="rId10"/>
  </externalReferences>
  <definedNames>
    <definedName name="Beds">[1]Lists!$F$7:$F$10</definedName>
    <definedName name="Cour4a">[1]Lists!#REF!</definedName>
    <definedName name="Cour4b">[1]Lists!#REF!</definedName>
    <definedName name="Cour4c">[1]Lists!#REF!</definedName>
    <definedName name="EntityType">[1]Lists!$A$1:$A$10</definedName>
    <definedName name="fanodsn">[2]Lists!$B$1:$B$2</definedName>
    <definedName name="NHoods">[1]Lists!$B$4:$B$54</definedName>
    <definedName name="ProjectDress">'[3]Site Info'!$A$3:$A$12</definedName>
    <definedName name="ProjectDressClean">'[3]Site Info'!$A$3:INDEX('[3]Site Info'!$A$3:$A$12,SUMPRODUCT(--('[3]Site Info'!$A$3:$A$12&lt;&gt;"")))</definedName>
    <definedName name="RehabNew">[1]Lists!$F$1:$F$2</definedName>
    <definedName name="Sources">[1]Lists!$D$12:$D$24</definedName>
    <definedName name="States">[1]Lists!$A$12:$A$63</definedName>
    <definedName name="YN">[1]Lists!$B$1:$B$2</definedName>
    <definedName name="Z_2F67F970_B3F0_4351_AFBA_7EEBF0EB5C8D_.wvu.Cols" localSheetId="4" hidden="1">'Project Details - Ownership'!#REF!</definedName>
  </definedNames>
  <calcPr calcId="191029"/>
  <customWorkbookViews>
    <customWorkbookView name="App View" guid="{2F67F970-B3F0-4351-AFBA-7EEBF0EB5C8D}" includePrintSettings="0" maximized="1" xWindow="1432" yWindow="-8"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5" l="1"/>
  <c r="J20" i="5" l="1"/>
  <c r="E43" i="5"/>
  <c r="E53" i="5" s="1"/>
  <c r="B10" i="5" l="1"/>
  <c r="B43" i="5" s="1"/>
  <c r="J11" i="19"/>
  <c r="H11" i="19"/>
  <c r="H10" i="19"/>
  <c r="D13" i="19"/>
  <c r="D12" i="19"/>
  <c r="D11" i="19"/>
  <c r="D10" i="19"/>
  <c r="F96" i="14"/>
  <c r="F105" i="14" s="1"/>
  <c r="F111" i="14" l="1"/>
  <c r="N51" i="5"/>
  <c r="E20" i="5"/>
  <c r="E27" i="18"/>
  <c r="B19" i="5"/>
  <c r="B18" i="5"/>
  <c r="B17" i="5"/>
  <c r="B16" i="5"/>
  <c r="B15" i="5"/>
  <c r="B14" i="5"/>
  <c r="B13" i="5"/>
  <c r="B12" i="5"/>
  <c r="B11" i="5"/>
  <c r="C11" i="14"/>
  <c r="O51" i="5" l="1"/>
  <c r="F51" i="5" s="1"/>
  <c r="O44" i="5"/>
  <c r="F44" i="5" s="1"/>
  <c r="L11" i="14"/>
  <c r="K11" i="14"/>
  <c r="J11" i="14"/>
  <c r="I11" i="14"/>
  <c r="H11" i="14"/>
  <c r="G11" i="14"/>
  <c r="F11" i="14"/>
  <c r="E11" i="14"/>
  <c r="D11" i="14"/>
  <c r="O104" i="14" l="1" a="1"/>
  <c r="O104" i="14" s="1"/>
  <c r="O103" i="14" a="1"/>
  <c r="O103" i="14" s="1"/>
  <c r="O102" i="14" a="1"/>
  <c r="O102" i="14" s="1"/>
  <c r="O101" i="14" a="1"/>
  <c r="O101" i="14" s="1"/>
  <c r="O100" i="14" a="1"/>
  <c r="O100" i="14" s="1"/>
  <c r="O99" i="14" a="1"/>
  <c r="O99" i="14" s="1"/>
  <c r="O98" i="14" a="1"/>
  <c r="O98" i="14" s="1"/>
  <c r="O97" i="14" a="1"/>
  <c r="O97" i="14" s="1"/>
  <c r="D130" i="14" l="1"/>
  <c r="E130" i="14"/>
  <c r="F130" i="14"/>
  <c r="G130" i="14"/>
  <c r="H130" i="14"/>
  <c r="H131" i="14" s="1"/>
  <c r="I130" i="14"/>
  <c r="I131" i="14" s="1"/>
  <c r="J130" i="14"/>
  <c r="K130" i="14"/>
  <c r="L130" i="14"/>
  <c r="E131" i="14"/>
  <c r="F131" i="14"/>
  <c r="K131" i="14"/>
  <c r="L131" i="14"/>
  <c r="D133" i="14"/>
  <c r="E133" i="14"/>
  <c r="F133" i="14"/>
  <c r="G133" i="14"/>
  <c r="H133" i="14"/>
  <c r="H134" i="14" s="1"/>
  <c r="I133" i="14"/>
  <c r="I134" i="14" s="1"/>
  <c r="J133" i="14"/>
  <c r="K133" i="14"/>
  <c r="L133" i="14"/>
  <c r="E134" i="14"/>
  <c r="F134" i="14"/>
  <c r="K134" i="14"/>
  <c r="L134" i="14"/>
  <c r="D136" i="14"/>
  <c r="E136" i="14"/>
  <c r="F136" i="14"/>
  <c r="G136" i="14"/>
  <c r="H136" i="14"/>
  <c r="H137" i="14" s="1"/>
  <c r="I136" i="14"/>
  <c r="I137" i="14" s="1"/>
  <c r="J136" i="14"/>
  <c r="J137" i="14" s="1"/>
  <c r="K136" i="14"/>
  <c r="L136" i="14"/>
  <c r="E137" i="14"/>
  <c r="F137" i="14"/>
  <c r="K137" i="14"/>
  <c r="L137" i="14"/>
  <c r="D139" i="14"/>
  <c r="E139" i="14"/>
  <c r="F139" i="14"/>
  <c r="G139" i="14"/>
  <c r="H139" i="14"/>
  <c r="H140" i="14" s="1"/>
  <c r="I139" i="14"/>
  <c r="I140" i="14" s="1"/>
  <c r="J139" i="14"/>
  <c r="K139" i="14"/>
  <c r="L139" i="14"/>
  <c r="E140" i="14"/>
  <c r="F140" i="14"/>
  <c r="K140" i="14"/>
  <c r="L140" i="14"/>
  <c r="D142" i="14"/>
  <c r="D131" i="14" s="1"/>
  <c r="E142" i="14"/>
  <c r="F142" i="14"/>
  <c r="G142" i="14"/>
  <c r="G131" i="14" s="1"/>
  <c r="H142" i="14"/>
  <c r="I142" i="14"/>
  <c r="J142" i="14"/>
  <c r="J131" i="14" s="1"/>
  <c r="K142" i="14"/>
  <c r="L142" i="14"/>
  <c r="J140" i="14" l="1"/>
  <c r="D140" i="14"/>
  <c r="D137" i="14"/>
  <c r="J134" i="14"/>
  <c r="D134" i="14"/>
  <c r="G140" i="14"/>
  <c r="G137" i="14"/>
  <c r="G134" i="14"/>
  <c r="L111" i="14" l="1"/>
  <c r="L119" i="14"/>
  <c r="L118" i="14"/>
  <c r="L117" i="14"/>
  <c r="L116" i="14"/>
  <c r="L115" i="14"/>
  <c r="L114" i="14"/>
  <c r="L113" i="14"/>
  <c r="L112" i="14"/>
  <c r="N97" i="14"/>
  <c r="N104" i="14"/>
  <c r="N103" i="14"/>
  <c r="N102" i="14"/>
  <c r="N101" i="14"/>
  <c r="N100" i="14"/>
  <c r="N99" i="14"/>
  <c r="N98" i="14"/>
  <c r="N96" i="14"/>
  <c r="L120" i="14"/>
  <c r="C97" i="14" l="1"/>
  <c r="C112" i="14"/>
  <c r="M45" i="14"/>
  <c r="M26" i="14"/>
  <c r="C104" i="14" l="1"/>
  <c r="C102" i="14"/>
  <c r="C101" i="14"/>
  <c r="C98" i="14"/>
  <c r="C99" i="14"/>
  <c r="C100" i="14"/>
  <c r="C103" i="14"/>
  <c r="M89" i="14" l="1"/>
  <c r="M88" i="14"/>
  <c r="M87" i="14"/>
  <c r="M86" i="14"/>
  <c r="M85" i="14"/>
  <c r="M81" i="14"/>
  <c r="M80" i="14"/>
  <c r="M79" i="14"/>
  <c r="M78" i="14"/>
  <c r="M77" i="14"/>
  <c r="M76" i="14"/>
  <c r="M75" i="14"/>
  <c r="M74" i="14"/>
  <c r="M73" i="14"/>
  <c r="M72" i="14"/>
  <c r="M71" i="14"/>
  <c r="M70" i="14"/>
  <c r="M69" i="14"/>
  <c r="M68" i="14"/>
  <c r="M65" i="14"/>
  <c r="M64" i="14"/>
  <c r="M63" i="14"/>
  <c r="M62" i="14"/>
  <c r="M61" i="14"/>
  <c r="M60" i="14"/>
  <c r="M59" i="14"/>
  <c r="M56" i="14"/>
  <c r="M55" i="14"/>
  <c r="M54" i="14"/>
  <c r="M44" i="14"/>
  <c r="M42" i="14"/>
  <c r="M41" i="14"/>
  <c r="M40" i="14"/>
  <c r="M39" i="14"/>
  <c r="M38" i="14"/>
  <c r="M29" i="14"/>
  <c r="M27" i="14"/>
  <c r="M24" i="14"/>
  <c r="M23" i="14"/>
  <c r="M22" i="14"/>
  <c r="M19" i="14"/>
  <c r="M17" i="14"/>
  <c r="M14" i="14"/>
  <c r="M13" i="14"/>
  <c r="N52" i="5"/>
  <c r="O52" i="5" s="1"/>
  <c r="N50" i="5"/>
  <c r="O50" i="5" s="1"/>
  <c r="F50" i="5" s="1"/>
  <c r="N49" i="5"/>
  <c r="O49" i="5" s="1"/>
  <c r="F49" i="5" s="1"/>
  <c r="N48" i="5"/>
  <c r="O48" i="5" s="1"/>
  <c r="F48" i="5" s="1"/>
  <c r="N47" i="5"/>
  <c r="O47" i="5" s="1"/>
  <c r="F47" i="5" s="1"/>
  <c r="C133" i="14" l="1"/>
  <c r="C130" i="14"/>
  <c r="C91" i="14"/>
  <c r="B52" i="5"/>
  <c r="B51" i="5"/>
  <c r="B50" i="5"/>
  <c r="B49" i="5"/>
  <c r="B48" i="5"/>
  <c r="B47" i="5"/>
  <c r="B46" i="5"/>
  <c r="B45" i="5"/>
  <c r="B44" i="5"/>
  <c r="C139" i="14" l="1"/>
  <c r="C136" i="14"/>
  <c r="L129" i="14"/>
  <c r="K129" i="14"/>
  <c r="F129" i="14"/>
  <c r="C119" i="14"/>
  <c r="C118" i="14"/>
  <c r="C117" i="14"/>
  <c r="C116" i="14"/>
  <c r="C115" i="14"/>
  <c r="C114" i="14"/>
  <c r="C113" i="14"/>
  <c r="C111" i="14"/>
  <c r="M104" i="14"/>
  <c r="M103" i="14"/>
  <c r="M102" i="14"/>
  <c r="M101" i="14"/>
  <c r="M100" i="14"/>
  <c r="M99" i="14"/>
  <c r="M98" i="14"/>
  <c r="M97" i="14"/>
  <c r="C96" i="14"/>
  <c r="M96" i="14"/>
  <c r="L91" i="14"/>
  <c r="K91" i="14"/>
  <c r="J91" i="14"/>
  <c r="I91" i="14"/>
  <c r="H91" i="14"/>
  <c r="G91" i="14"/>
  <c r="F91" i="14"/>
  <c r="E91" i="14"/>
  <c r="D91" i="14"/>
  <c r="M84" i="14"/>
  <c r="M53" i="14"/>
  <c r="M52" i="14"/>
  <c r="M51" i="14"/>
  <c r="M50" i="14"/>
  <c r="M49" i="14"/>
  <c r="M46" i="14"/>
  <c r="M43" i="14"/>
  <c r="M37" i="14"/>
  <c r="M34" i="14"/>
  <c r="M33" i="14"/>
  <c r="M32" i="14"/>
  <c r="M31" i="14"/>
  <c r="M30" i="14"/>
  <c r="M28" i="14"/>
  <c r="M25" i="14"/>
  <c r="M18" i="14"/>
  <c r="J129" i="14"/>
  <c r="I129" i="14"/>
  <c r="H129" i="14"/>
  <c r="G129" i="14"/>
  <c r="E129" i="14"/>
  <c r="D129" i="14"/>
  <c r="C129" i="14"/>
  <c r="M91" i="14" l="1"/>
  <c r="C142" i="14"/>
  <c r="N43" i="5" s="1"/>
  <c r="O43" i="5" s="1"/>
  <c r="F43" i="5" s="1"/>
  <c r="M105" i="14"/>
  <c r="M92" i="14"/>
  <c r="M136" i="14"/>
  <c r="M139" i="14"/>
  <c r="D145" i="14"/>
  <c r="D144" i="14"/>
  <c r="F60" i="5" s="1"/>
  <c r="M133" i="14"/>
  <c r="M130" i="14"/>
  <c r="F121" i="14" l="1"/>
  <c r="N46" i="5"/>
  <c r="O46" i="5" s="1"/>
  <c r="F46" i="5" s="1"/>
  <c r="N45" i="5"/>
  <c r="O45" i="5" s="1"/>
  <c r="F45" i="5" s="1"/>
  <c r="N44" i="5"/>
  <c r="M142" i="14"/>
  <c r="F106" i="14" s="1"/>
  <c r="K111" i="14" s="1"/>
  <c r="F120" i="14"/>
  <c r="C140" i="14"/>
  <c r="C131" i="14"/>
  <c r="C137" i="14"/>
  <c r="D147" i="14"/>
  <c r="C134" i="14"/>
  <c r="I20" i="5"/>
  <c r="F20" i="5"/>
  <c r="K120" i="14" l="1"/>
  <c r="D146" i="14"/>
  <c r="E146" i="14" s="1"/>
  <c r="M137" i="14"/>
  <c r="M140" i="14"/>
  <c r="M134" i="14"/>
  <c r="M131" i="14"/>
  <c r="E144" i="14"/>
  <c r="E145" i="14"/>
  <c r="L102" i="14"/>
  <c r="L99" i="14"/>
  <c r="K118" i="14"/>
  <c r="K116" i="14"/>
  <c r="K114" i="14"/>
  <c r="L104" i="14"/>
  <c r="K119" i="14"/>
  <c r="K117" i="14"/>
  <c r="K115" i="14"/>
  <c r="K113" i="14"/>
  <c r="K112" i="14"/>
  <c r="L101" i="14"/>
  <c r="L103" i="14"/>
  <c r="L100" i="14"/>
  <c r="L97" i="14"/>
  <c r="L98" i="14"/>
  <c r="L96" i="14"/>
  <c r="E123" i="14"/>
  <c r="L105" i="14"/>
  <c r="E52" i="5"/>
  <c r="E51" i="5"/>
  <c r="E50" i="5"/>
  <c r="E49" i="5"/>
  <c r="E48" i="5"/>
  <c r="E47" i="5"/>
  <c r="E46" i="5"/>
  <c r="E45" i="5"/>
  <c r="E44" i="5"/>
  <c r="D20" i="5"/>
  <c r="H30" i="5" l="1"/>
  <c r="H13" i="19"/>
  <c r="F57" i="5"/>
  <c r="E33" i="5"/>
  <c r="E30" i="5"/>
  <c r="E32" i="5"/>
  <c r="E31" i="5"/>
  <c r="E36" i="5"/>
  <c r="E39" i="5"/>
  <c r="E40" i="5"/>
  <c r="H32" i="5"/>
  <c r="H31" i="5"/>
  <c r="G43" i="5"/>
  <c r="H15" i="19" l="1"/>
  <c r="H14" i="19"/>
  <c r="G47" i="5"/>
  <c r="G49" i="5"/>
  <c r="G45" i="5"/>
  <c r="F52" i="5"/>
  <c r="G52" i="5" s="1"/>
  <c r="G48" i="5"/>
  <c r="G46" i="5"/>
  <c r="G50" i="5"/>
  <c r="G51" i="5"/>
  <c r="F53" i="5" l="1"/>
  <c r="F58" i="5" s="1"/>
  <c r="F59" i="5" s="1"/>
  <c r="G44" i="5"/>
  <c r="I37" i="5" l="1"/>
  <c r="F61" i="5"/>
  <c r="E37" i="5"/>
  <c r="E38" i="5" s="1"/>
  <c r="G53" i="5"/>
  <c r="I39" i="5" s="1"/>
  <c r="I40" i="5" l="1"/>
  <c r="I3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john.reiser</author>
  </authors>
  <commentList>
    <comment ref="G24" authorId="0" shapeId="0" xr:uid="{467BD533-5082-4044-AADC-09EE628B870A}">
      <text>
        <r>
          <rPr>
            <b/>
            <sz val="9"/>
            <color indexed="81"/>
            <rFont val="Tahoma"/>
            <family val="2"/>
          </rPr>
          <t>Please enter full date entity was established (i.e. 05/01/2018)</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<sst xmlns="http://schemas.openxmlformats.org/spreadsheetml/2006/main" count="622" uniqueCount="547">
  <si>
    <t>Project Title</t>
  </si>
  <si>
    <t>Total Project Cost</t>
  </si>
  <si>
    <t>Total City Request</t>
  </si>
  <si>
    <t>Project Neighborhood</t>
  </si>
  <si>
    <t>Company Information</t>
  </si>
  <si>
    <t>Development Entity</t>
  </si>
  <si>
    <t>Primary Contact</t>
  </si>
  <si>
    <t>Company Type</t>
  </si>
  <si>
    <t>Street Address</t>
  </si>
  <si>
    <t>City</t>
  </si>
  <si>
    <t>State</t>
  </si>
  <si>
    <t>Zip</t>
  </si>
  <si>
    <t>Email</t>
  </si>
  <si>
    <t>Phone</t>
  </si>
  <si>
    <t>Tax ID</t>
  </si>
  <si>
    <t>Date Established</t>
  </si>
  <si>
    <t>Website</t>
  </si>
  <si>
    <t>Site Control</t>
  </si>
  <si>
    <t>501c3</t>
  </si>
  <si>
    <t>Y</t>
  </si>
  <si>
    <t>Electric</t>
  </si>
  <si>
    <t>Rehab</t>
  </si>
  <si>
    <t>LLC</t>
  </si>
  <si>
    <t>N</t>
  </si>
  <si>
    <t>Water</t>
  </si>
  <si>
    <t>Deed</t>
  </si>
  <si>
    <t>New Const</t>
  </si>
  <si>
    <t>https://www.go-metro.com/uploads/routes/Dec_2021_service_changes/Rt4%20Silverton%20Kenwood%20Blue%20Ash%20Ridge_online_2.pdf</t>
  </si>
  <si>
    <t>Limited Partner</t>
  </si>
  <si>
    <t>Gas</t>
  </si>
  <si>
    <t>Purchase Contracl</t>
  </si>
  <si>
    <t>https://www.go-metro.com/uploads/routes/Dec_2021_service_changes/Rt11online.pdf</t>
  </si>
  <si>
    <t>Sole Proprieter</t>
  </si>
  <si>
    <t>Avondale</t>
  </si>
  <si>
    <t>Sewer</t>
  </si>
  <si>
    <t>Holding Agreement</t>
  </si>
  <si>
    <t>Own</t>
  </si>
  <si>
    <t>https://www.go-metro.com/uploads/Rt17%20MtAiryMtHealthy7HillsNorthg_WEB_3.pdf</t>
  </si>
  <si>
    <t>CHDO</t>
  </si>
  <si>
    <t>Bond Hill</t>
  </si>
  <si>
    <t>Multiple</t>
  </si>
  <si>
    <t>Other</t>
  </si>
  <si>
    <t>Rent</t>
  </si>
  <si>
    <t>https://www.go-metro.com/uploads/routes/RT33.pdf</t>
  </si>
  <si>
    <t>CDC</t>
  </si>
  <si>
    <t>California</t>
  </si>
  <si>
    <t>No</t>
  </si>
  <si>
    <t>https://www.go-metro.com/uploads/routes/Dec_2021_service_changes/Rt43Readingonline.pdf</t>
  </si>
  <si>
    <t>General Partner</t>
  </si>
  <si>
    <t>Camp Washington</t>
  </si>
  <si>
    <t>Studio</t>
  </si>
  <si>
    <t>https://www.go-metro.com/uploads/routes/Spring_2022_Service_Changes/Rt51_Clifton_Crosstown_web.pdf</t>
  </si>
  <si>
    <t>For-Profit Corporation</t>
  </si>
  <si>
    <t>Carthage</t>
  </si>
  <si>
    <t>All</t>
  </si>
  <si>
    <t>Market</t>
  </si>
  <si>
    <t>1 Bedroom</t>
  </si>
  <si>
    <t>https://www.go-metro.com/uploads/Rt78%20Springdale%20Vine%20Lincoln%20Heights_Aug2021_WEB_2.pdf</t>
  </si>
  <si>
    <t>Clifton</t>
  </si>
  <si>
    <t>Some</t>
  </si>
  <si>
    <t>2 Bedroom</t>
  </si>
  <si>
    <t>College Hill</t>
  </si>
  <si>
    <t>None</t>
  </si>
  <si>
    <t>3+ Bedroom</t>
  </si>
  <si>
    <t>AL</t>
  </si>
  <si>
    <t>Columbia Tusculum</t>
  </si>
  <si>
    <t>AK</t>
  </si>
  <si>
    <t>Corryville</t>
  </si>
  <si>
    <t>Primary Bank Loan</t>
  </si>
  <si>
    <t>AZ</t>
  </si>
  <si>
    <t>CUF</t>
  </si>
  <si>
    <t>Subordinate Loan</t>
  </si>
  <si>
    <t>AR</t>
  </si>
  <si>
    <t>Downtown</t>
  </si>
  <si>
    <t>General Partner Loan</t>
  </si>
  <si>
    <t>CA</t>
  </si>
  <si>
    <t>East End</t>
  </si>
  <si>
    <t>Deferred Developer Fee</t>
  </si>
  <si>
    <t>CO</t>
  </si>
  <si>
    <t>East Price Hill</t>
  </si>
  <si>
    <t>Developer Equity</t>
  </si>
  <si>
    <t>New</t>
  </si>
  <si>
    <t>CT</t>
  </si>
  <si>
    <t>East Walnut Hills</t>
  </si>
  <si>
    <t>General Partner Equity</t>
  </si>
  <si>
    <t>DC</t>
  </si>
  <si>
    <t>East Westwood</t>
  </si>
  <si>
    <t>Limited Partner Equity</t>
  </si>
  <si>
    <t>DE</t>
  </si>
  <si>
    <t>English Woods</t>
  </si>
  <si>
    <t>Tax Credits</t>
  </si>
  <si>
    <t>SF-20</t>
  </si>
  <si>
    <t>FL</t>
  </si>
  <si>
    <t>Evanston</t>
  </si>
  <si>
    <t>Grant</t>
  </si>
  <si>
    <t>SF-10</t>
  </si>
  <si>
    <t>GA</t>
  </si>
  <si>
    <t>Hartwell</t>
  </si>
  <si>
    <t>TIF</t>
  </si>
  <si>
    <t>SF-6</t>
  </si>
  <si>
    <t>HI</t>
  </si>
  <si>
    <t>The Heights</t>
  </si>
  <si>
    <t>Assessment Bond</t>
  </si>
  <si>
    <t>SF-4</t>
  </si>
  <si>
    <t>ID</t>
  </si>
  <si>
    <t>Hyde Park</t>
  </si>
  <si>
    <t>Other Assessment</t>
  </si>
  <si>
    <t>SF-2</t>
  </si>
  <si>
    <t>LIHTC - N/A</t>
  </si>
  <si>
    <t>IL</t>
  </si>
  <si>
    <t>Kennedy Heights</t>
  </si>
  <si>
    <t>RMX</t>
  </si>
  <si>
    <t>IN</t>
  </si>
  <si>
    <t>Linwood</t>
  </si>
  <si>
    <t>RM-2.0</t>
  </si>
  <si>
    <t>IA</t>
  </si>
  <si>
    <t>Lower Price Hill</t>
  </si>
  <si>
    <t>LBC Petal/LEED Silver or Better</t>
  </si>
  <si>
    <t>RM-1.2</t>
  </si>
  <si>
    <t>KS</t>
  </si>
  <si>
    <t>Madisonville</t>
  </si>
  <si>
    <t>Certified LEED</t>
  </si>
  <si>
    <t>RM-0.7</t>
  </si>
  <si>
    <t>KY</t>
  </si>
  <si>
    <t>Millvale</t>
  </si>
  <si>
    <t>n/a</t>
  </si>
  <si>
    <t>OL</t>
  </si>
  <si>
    <t>LA</t>
  </si>
  <si>
    <t>Mount Adams</t>
  </si>
  <si>
    <t>OG</t>
  </si>
  <si>
    <t>ME</t>
  </si>
  <si>
    <t>Mount Airy</t>
  </si>
  <si>
    <t>CN</t>
  </si>
  <si>
    <t>MD</t>
  </si>
  <si>
    <t>Mount Auburn</t>
  </si>
  <si>
    <t>CC</t>
  </si>
  <si>
    <t>MA</t>
  </si>
  <si>
    <t>Mount Lookout</t>
  </si>
  <si>
    <t>LEED Silver</t>
  </si>
  <si>
    <t>CG</t>
  </si>
  <si>
    <t>MI</t>
  </si>
  <si>
    <t>Mount Washington</t>
  </si>
  <si>
    <t>LEED Gold</t>
  </si>
  <si>
    <t>UM</t>
  </si>
  <si>
    <t>MN</t>
  </si>
  <si>
    <t>North Avondale</t>
  </si>
  <si>
    <t>LEED Platinum</t>
  </si>
  <si>
    <t>MS</t>
  </si>
  <si>
    <t>North Fairmount</t>
  </si>
  <si>
    <t>MO</t>
  </si>
  <si>
    <t>Northside</t>
  </si>
  <si>
    <t>Enterprise Green Communities Certification Plus</t>
  </si>
  <si>
    <t>MT</t>
  </si>
  <si>
    <t>Oakley</t>
  </si>
  <si>
    <t>NGBS Bronze</t>
  </si>
  <si>
    <t>NE</t>
  </si>
  <si>
    <t>Over-the-Rhine</t>
  </si>
  <si>
    <t>NGBS Silver</t>
  </si>
  <si>
    <t>NV</t>
  </si>
  <si>
    <t>Paddock Hills</t>
  </si>
  <si>
    <t>ML</t>
  </si>
  <si>
    <t>NH</t>
  </si>
  <si>
    <t>Pendleton</t>
  </si>
  <si>
    <t>MG</t>
  </si>
  <si>
    <t>NJ</t>
  </si>
  <si>
    <t>Pleasant Ridge</t>
  </si>
  <si>
    <t>NM</t>
  </si>
  <si>
    <t>Queensgate</t>
  </si>
  <si>
    <t>RF-R</t>
  </si>
  <si>
    <t>NY</t>
  </si>
  <si>
    <t>Riverside</t>
  </si>
  <si>
    <t>Full Kitchen, no W/D</t>
  </si>
  <si>
    <t>RF-C</t>
  </si>
  <si>
    <t>NC</t>
  </si>
  <si>
    <t>Roselawn</t>
  </si>
  <si>
    <t>Full Kitchen &amp; W/D</t>
  </si>
  <si>
    <t>RF-M</t>
  </si>
  <si>
    <t>ND</t>
  </si>
  <si>
    <t>Sayler Park</t>
  </si>
  <si>
    <t>PR</t>
  </si>
  <si>
    <t>OH</t>
  </si>
  <si>
    <t>Sedamsville</t>
  </si>
  <si>
    <t>IR</t>
  </si>
  <si>
    <t>OK</t>
  </si>
  <si>
    <t>South Cumminsville</t>
  </si>
  <si>
    <t>T3E</t>
  </si>
  <si>
    <t>OR</t>
  </si>
  <si>
    <t>South Fairmount</t>
  </si>
  <si>
    <t>T3N</t>
  </si>
  <si>
    <t>PA</t>
  </si>
  <si>
    <t>Spring Grove Village</t>
  </si>
  <si>
    <t>T4N.MF</t>
  </si>
  <si>
    <t>RI</t>
  </si>
  <si>
    <t>Walnut Hills</t>
  </si>
  <si>
    <t>T4N.SF</t>
  </si>
  <si>
    <t>SC</t>
  </si>
  <si>
    <t>West End</t>
  </si>
  <si>
    <t>T5N.LS</t>
  </si>
  <si>
    <t>SD</t>
  </si>
  <si>
    <t>West Price Hill</t>
  </si>
  <si>
    <t>T5N.SS</t>
  </si>
  <si>
    <t>TN</t>
  </si>
  <si>
    <t>Westwood</t>
  </si>
  <si>
    <t>T5F</t>
  </si>
  <si>
    <t>TX</t>
  </si>
  <si>
    <t>Winton Hills</t>
  </si>
  <si>
    <t>T6C</t>
  </si>
  <si>
    <t>UT</t>
  </si>
  <si>
    <t>VT</t>
  </si>
  <si>
    <t>Homeownership</t>
  </si>
  <si>
    <t>Direct Funding</t>
  </si>
  <si>
    <t>VA</t>
  </si>
  <si>
    <t>Rental</t>
  </si>
  <si>
    <t>Homebuyer Assistance</t>
  </si>
  <si>
    <t>WA</t>
  </si>
  <si>
    <t>Infrastructure</t>
  </si>
  <si>
    <t>WV</t>
  </si>
  <si>
    <t>Within 1/8 Mile</t>
  </si>
  <si>
    <t>Tax Incentives/Abatement</t>
  </si>
  <si>
    <t>WI</t>
  </si>
  <si>
    <t>Within 1/4 Mile</t>
  </si>
  <si>
    <t>WY</t>
  </si>
  <si>
    <t>Beyond 1/4 Mile</t>
  </si>
  <si>
    <t>Zone Change</t>
  </si>
  <si>
    <t>Non-US</t>
  </si>
  <si>
    <t>Hillside</t>
  </si>
  <si>
    <t>Cluster Housing</t>
  </si>
  <si>
    <t>Subdivision</t>
  </si>
  <si>
    <t>Within 1/2 Mile</t>
  </si>
  <si>
    <t>Historic</t>
  </si>
  <si>
    <t>Beyond 1/2 Mile</t>
  </si>
  <si>
    <t>Variance</t>
  </si>
  <si>
    <t>Street Address(es)</t>
  </si>
  <si>
    <t>Parcel ID</t>
  </si>
  <si>
    <t>Neighborhood</t>
  </si>
  <si>
    <t>Owner</t>
  </si>
  <si>
    <t>Year Built</t>
  </si>
  <si>
    <t>Occupied?</t>
  </si>
  <si>
    <t>Mixed-Use</t>
  </si>
  <si>
    <t>Does your project consist of more than one land use?</t>
  </si>
  <si>
    <t xml:space="preserve">Residential </t>
  </si>
  <si>
    <t xml:space="preserve">Commercial </t>
  </si>
  <si>
    <t xml:space="preserve">Total </t>
  </si>
  <si>
    <t>List ALL anticipated Uses of Funds for the Project by Building Site</t>
  </si>
  <si>
    <t>Total</t>
  </si>
  <si>
    <t>Land</t>
  </si>
  <si>
    <t>Building</t>
  </si>
  <si>
    <t>Demolition</t>
  </si>
  <si>
    <t>On-Site Improvements</t>
  </si>
  <si>
    <t>Off-Site Improvements</t>
  </si>
  <si>
    <t>Other - Specify</t>
  </si>
  <si>
    <t>General Requirements</t>
  </si>
  <si>
    <t>Contractor Overhead</t>
  </si>
  <si>
    <t>Contractor Profit</t>
  </si>
  <si>
    <t>P &amp; P Bond or LOC</t>
  </si>
  <si>
    <t>Contingency</t>
  </si>
  <si>
    <t>Permits &amp; Impact Fees</t>
  </si>
  <si>
    <t>Furnishings &amp; Fixtures</t>
  </si>
  <si>
    <t xml:space="preserve">Relocation </t>
  </si>
  <si>
    <t xml:space="preserve">Real Estate Legal </t>
  </si>
  <si>
    <t>Consultants</t>
  </si>
  <si>
    <t>Developer Fee</t>
  </si>
  <si>
    <t>Environmental Reports</t>
  </si>
  <si>
    <t>Cost Certification</t>
  </si>
  <si>
    <t>Accounting Fees</t>
  </si>
  <si>
    <t>Survey Costs</t>
  </si>
  <si>
    <t>Title &amp; Recording</t>
  </si>
  <si>
    <t>Construction Interest</t>
  </si>
  <si>
    <t>Construction Loan Fees</t>
  </si>
  <si>
    <t>Appraisal</t>
  </si>
  <si>
    <t xml:space="preserve">Market Study </t>
  </si>
  <si>
    <t>Permanent Loan Fees</t>
  </si>
  <si>
    <t xml:space="preserve">Credit Enhancement </t>
  </si>
  <si>
    <t>Title and Recording</t>
  </si>
  <si>
    <t>Property Tax</t>
  </si>
  <si>
    <t>Construction Insurance</t>
  </si>
  <si>
    <t xml:space="preserve">Marketing Expenses </t>
  </si>
  <si>
    <t>Organizational Expenses</t>
  </si>
  <si>
    <t>Syndication Expenses</t>
  </si>
  <si>
    <t>Tax Opinion</t>
  </si>
  <si>
    <t xml:space="preserve">Soft Cost Contingency </t>
  </si>
  <si>
    <t>Rentup Reserves</t>
  </si>
  <si>
    <t xml:space="preserve">Operating Reserves </t>
  </si>
  <si>
    <t>Totals</t>
  </si>
  <si>
    <t>Acquisition Cost</t>
  </si>
  <si>
    <t>% Acquisition Cost</t>
  </si>
  <si>
    <t>Hard Costs</t>
  </si>
  <si>
    <t>% Hard Costs</t>
  </si>
  <si>
    <t>Soft Costs</t>
  </si>
  <si>
    <t>% Soft Costs</t>
  </si>
  <si>
    <t>% Total Costs</t>
  </si>
  <si>
    <t>Total Cost</t>
  </si>
  <si>
    <t>List ALL anticipated Sources of Funds for the Project</t>
  </si>
  <si>
    <t>Type</t>
  </si>
  <si>
    <t xml:space="preserve"> Equity?</t>
  </si>
  <si>
    <t>Source</t>
  </si>
  <si>
    <t>Amount</t>
  </si>
  <si>
    <t>Rate</t>
  </si>
  <si>
    <t>Amort (years)</t>
  </si>
  <si>
    <t>Term (Years)</t>
  </si>
  <si>
    <t>Commit / Award Date</t>
  </si>
  <si>
    <t>% TPC</t>
  </si>
  <si>
    <t>Ann. DS</t>
  </si>
  <si>
    <t>Loan</t>
  </si>
  <si>
    <t>Cincinnati - NOFA</t>
  </si>
  <si>
    <t>N/A</t>
  </si>
  <si>
    <t>Total Uses</t>
  </si>
  <si>
    <t>Total City - NOFA Request</t>
  </si>
  <si>
    <t>Total Developer Equity</t>
  </si>
  <si>
    <t>All Other Sources</t>
  </si>
  <si>
    <t>Total Sources</t>
  </si>
  <si>
    <t>Do Sources Match Uses?</t>
  </si>
  <si>
    <t># Units</t>
  </si>
  <si>
    <t>Commercial</t>
  </si>
  <si>
    <t>Project Details</t>
  </si>
  <si>
    <t>Homeownership Projects</t>
  </si>
  <si>
    <t>Address</t>
  </si>
  <si>
    <t># BR</t>
  </si>
  <si>
    <t>New/Rehab</t>
  </si>
  <si>
    <t>Assumptions</t>
  </si>
  <si>
    <t>Construction Time/Unit</t>
  </si>
  <si>
    <t>Average Time to Sale</t>
  </si>
  <si>
    <t>Project Characteristics</t>
  </si>
  <si>
    <t>Average Unit Size</t>
  </si>
  <si>
    <t>1 BR</t>
  </si>
  <si>
    <t>Average Unit Cost</t>
  </si>
  <si>
    <t>120% or below</t>
  </si>
  <si>
    <t>2 BR</t>
  </si>
  <si>
    <t>Average Unit Cost/SF</t>
  </si>
  <si>
    <t>80% or below</t>
  </si>
  <si>
    <t>3+ BR</t>
  </si>
  <si>
    <t>Average BR Count</t>
  </si>
  <si>
    <t>60% or below</t>
  </si>
  <si>
    <t>Average Sale Price</t>
  </si>
  <si>
    <t>Average Sales Expense</t>
  </si>
  <si>
    <t>Est. Construction Int.</t>
  </si>
  <si>
    <t>Net Proceeds</t>
  </si>
  <si>
    <t>Dev Cost</t>
  </si>
  <si>
    <t>Profit (Gap)</t>
  </si>
  <si>
    <t>Average Unit Profit/Loss</t>
  </si>
  <si>
    <t>Profit/TPC</t>
  </si>
  <si>
    <t>Profit/Sales</t>
  </si>
  <si>
    <t>Sale Proceeds</t>
  </si>
  <si>
    <t>Excess Proceeds (Gap)</t>
  </si>
  <si>
    <t>+ City Loan</t>
  </si>
  <si>
    <t>Total Project Income</t>
  </si>
  <si>
    <t>I/We certify that all information in and attached as part of this application is complete and correct to the best of my knowledge. I understand that the City of Cincinnati will rely on the accuracy of this information. I authorize the verification of all financial and other information provided in connection with this application including obtaining credit reports.</t>
  </si>
  <si>
    <t>I/We acknowledge that NOFA is NOT a grant program, but rather a public gap financing tool that provides subordinated, fixed-interest, long-term loans to projects that help the City achieve its housing policy objectives.</t>
  </si>
  <si>
    <t>I/We acknowledge that City of Cincinnati reserves the right to accept or reject any or all proposals submitted, in whole or in part. Further, I/we understand this request for proposals does not commit the City to award a contract or pay any costs incurred in preparation of proposals. I/We also acknowledge the City reserves the right to postpone due dates for its own convenience and to withdraw this solicitation at any time without prior notice.</t>
  </si>
  <si>
    <t>I/We have read Procurement Handbook and acknowledge that this project, if awarded a NOFA loan, may be subject to the following Procurement Requirements: Meet &amp; Confer, Selection of Subcontractors, Debarred Contractor Search, S/M/WBE Goals, Section 3, Prevailing Wage, Wage Enforcement, Living Wage, Equal Employment Opportunity and a Preconstruction Meeting.</t>
  </si>
  <si>
    <t>I/We acknowledge that this application will not be considered unless the following threshold requirements are met:</t>
  </si>
  <si>
    <t>Signed</t>
  </si>
  <si>
    <t>Title</t>
  </si>
  <si>
    <t>Date</t>
  </si>
  <si>
    <t>R/O, Fridge, &amp; MICROW</t>
  </si>
  <si>
    <t>R/O, Fridge, MICROW, &amp; W/D</t>
  </si>
  <si>
    <t>R/O &amp; Fridge</t>
  </si>
  <si>
    <t>&amp;</t>
  </si>
  <si>
    <t>I/We certify that at the time of application, there is no delinquent payment of any covered financial obligation to the Federal Government, the State of Ohio or the City of Cincinnati- including any of its departments, boards or commissions as specified in Ordinance No. 336-1996. The included financial obligations are loans and grants, permit fees, procurement obligations, rental payments, license fees, and fines/penalties for municipal code violations. Utility payments, traffic or parking fines are excluded. I further verify that I/We have not been declared ineligible to participate in such transactions as defined by Ordinance as of the date of application and ineligible at any time during the ten years proceeding the time of application to receive any City process.  I/We also certify that the organization is in good standing with the Better Business Bureau.</t>
  </si>
  <si>
    <t>Not Multiple Addresses</t>
  </si>
  <si>
    <t xml:space="preserve">Lease up Expenses </t>
  </si>
  <si>
    <t>Sale Cost %</t>
  </si>
  <si>
    <t>Months</t>
  </si>
  <si>
    <t>Total Development Period</t>
  </si>
  <si>
    <t>DD</t>
  </si>
  <si>
    <t>Homeownership Application</t>
  </si>
  <si>
    <t>Threshold Requirements</t>
  </si>
  <si>
    <t>5% Owner Equity*</t>
  </si>
  <si>
    <t>Attachments</t>
  </si>
  <si>
    <t>Site Information</t>
  </si>
  <si>
    <t>Site Details</t>
  </si>
  <si>
    <t xml:space="preserve">Rehab or New </t>
  </si>
  <si>
    <t>Directions: Please fill out the gray cells. All sections are required.</t>
  </si>
  <si>
    <t>Uses of Funds</t>
  </si>
  <si>
    <t>Acquisition Costs</t>
  </si>
  <si>
    <t>Site Improvements</t>
  </si>
  <si>
    <t>Construction/Rehabilitation Costs</t>
  </si>
  <si>
    <t>Total Hard Construction Cost</t>
  </si>
  <si>
    <t>Professional Fees</t>
  </si>
  <si>
    <t>Architect &amp; Engineer</t>
  </si>
  <si>
    <t>Construction Financing Costs</t>
  </si>
  <si>
    <t xml:space="preserve">Legal Fees (Constr Lender) </t>
  </si>
  <si>
    <t>Permanent Financing Costs</t>
  </si>
  <si>
    <t>Bond Issuance Costs</t>
  </si>
  <si>
    <t xml:space="preserve">Legal Fees (Perm Lender) </t>
  </si>
  <si>
    <t>Other Depreciable Soft Costs</t>
  </si>
  <si>
    <t>Tax Credit Application Fees</t>
  </si>
  <si>
    <t>Tax Credit Monthly Fee</t>
  </si>
  <si>
    <t>Other Amort. Soft Costs</t>
  </si>
  <si>
    <t>Reserves</t>
  </si>
  <si>
    <t>Bond D/S Reserve</t>
  </si>
  <si>
    <t>Working Capital</t>
  </si>
  <si>
    <t>Sources of Funds</t>
  </si>
  <si>
    <t>Construction Sources</t>
  </si>
  <si>
    <r>
      <t xml:space="preserve">List ALL sources to be used </t>
    </r>
    <r>
      <rPr>
        <b/>
        <i/>
        <sz val="10"/>
        <color rgb="FF00AEEF"/>
        <rFont val="Arial"/>
        <family val="2"/>
      </rPr>
      <t>only</t>
    </r>
    <r>
      <rPr>
        <i/>
        <sz val="10"/>
        <rFont val="Arial"/>
        <family val="2"/>
      </rPr>
      <t xml:space="preserve"> during construction. </t>
    </r>
  </si>
  <si>
    <t>Development Budget Summary</t>
  </si>
  <si>
    <t>Directions: Please fill out the gray cells.</t>
  </si>
  <si>
    <t>Avg SF</t>
  </si>
  <si>
    <t>Target AMI</t>
  </si>
  <si>
    <t>Sale Price</t>
  </si>
  <si>
    <t xml:space="preserve"> Property Address</t>
  </si>
  <si>
    <t>Construction Interest Rate</t>
  </si>
  <si>
    <t>ProForma</t>
  </si>
  <si>
    <t>R/O, Fridge, &amp; D/W</t>
  </si>
  <si>
    <t>R/O, Fridge, MICROW, &amp; D/W</t>
  </si>
  <si>
    <t>R/O, Fridge, D/W, &amp; W/D</t>
  </si>
  <si>
    <t>R/O, Fridge, MICROW, D/W &amp; W/D</t>
  </si>
  <si>
    <t>Passive House</t>
  </si>
  <si>
    <t>HERS Certification</t>
  </si>
  <si>
    <t>Square Footage</t>
  </si>
  <si>
    <t xml:space="preserve">Family Units </t>
  </si>
  <si>
    <t>Affordability Targets</t>
  </si>
  <si>
    <t>Development Budget</t>
  </si>
  <si>
    <t>CBDO</t>
  </si>
  <si>
    <t>In-unit W/D</t>
  </si>
  <si>
    <t>In-unit hookups only</t>
  </si>
  <si>
    <t>On site, paid</t>
  </si>
  <si>
    <t xml:space="preserve">On site, free </t>
  </si>
  <si>
    <t>Outdoor dog area</t>
  </si>
  <si>
    <t>Playground</t>
  </si>
  <si>
    <t>On-site gym</t>
  </si>
  <si>
    <t>Community Room</t>
  </si>
  <si>
    <t>Garden</t>
  </si>
  <si>
    <t>Multiple rec spaces (see below)</t>
  </si>
  <si>
    <t>Other (see below)</t>
  </si>
  <si>
    <t>NGBS Emerald</t>
  </si>
  <si>
    <t>2 PTS</t>
  </si>
  <si>
    <t>Bonus?</t>
  </si>
  <si>
    <t>R/O, Fridge, &amp; W/D</t>
  </si>
  <si>
    <t>Summary &amp; Certification</t>
  </si>
  <si>
    <t xml:space="preserve">Directions: Please read through the Application Certifications and Attachment Checklist and 
indicate Y/N and complete grey cells as applicable. </t>
  </si>
  <si>
    <t>Project Summary</t>
  </si>
  <si>
    <t>Developer</t>
  </si>
  <si>
    <t>Contact</t>
  </si>
  <si>
    <t>Project Cost</t>
  </si>
  <si>
    <t>NOFA Request</t>
  </si>
  <si>
    <t>Units</t>
  </si>
  <si>
    <t>Unit Cost</t>
  </si>
  <si>
    <t>Unit Subsidy</t>
  </si>
  <si>
    <t>Applicant Certifications</t>
  </si>
  <si>
    <r>
      <rPr>
        <b/>
        <sz val="10"/>
        <rFont val="Arial"/>
        <family val="2"/>
      </rPr>
      <t>Minimum Unit Count</t>
    </r>
    <r>
      <rPr>
        <sz val="10"/>
        <rFont val="Arial"/>
        <family val="2"/>
      </rPr>
      <t>: Project creates a minimum of four (4) residential rental units.</t>
    </r>
  </si>
  <si>
    <r>
      <rPr>
        <b/>
        <sz val="10"/>
        <rFont val="Arial"/>
        <family val="2"/>
      </rPr>
      <t>Evidence of Site Control:</t>
    </r>
    <r>
      <rPr>
        <sz val="10"/>
        <rFont val="Arial"/>
        <family val="2"/>
      </rPr>
      <t xml:space="preserve"> Applicant must have site control, as evidenced by a deed, purchase contract, holding contract, or other legally binding measure.</t>
    </r>
  </si>
  <si>
    <t>I/We acknowledge that this application is not complete without ALL the attachments requested below.</t>
  </si>
  <si>
    <t>Attachment Checklist</t>
  </si>
  <si>
    <r>
      <t xml:space="preserve">Attachment V - Evidence of Site Control </t>
    </r>
    <r>
      <rPr>
        <sz val="10"/>
        <rFont val="Arial"/>
        <family val="2"/>
      </rPr>
      <t>in the form of a deed, purchase contract, holding contract, or other legally binding measure for all properties included in this NOFA application.</t>
    </r>
  </si>
  <si>
    <r>
      <t xml:space="preserve">Attachment VI - Evidence of Project Feasibility </t>
    </r>
    <r>
      <rPr>
        <sz val="10"/>
        <rFont val="Arial"/>
        <family val="2"/>
      </rPr>
      <t>such as an As-Built Appraisal or Market Study. Documentation submitted must be project specific, dated within six (6) months of application submission, and should justify the project's projected price points and/or rents.</t>
    </r>
  </si>
  <si>
    <r>
      <t xml:space="preserve">Attachment VII - Project Plans &amp; Specs </t>
    </r>
    <r>
      <rPr>
        <sz val="10"/>
        <rFont val="Arial"/>
        <family val="2"/>
      </rPr>
      <t>including copies of any contractors or architects cost estimates or bids, architectural drawings, site plans, elevations and other specifications. All cost estimates should assume Prevailing Wage.</t>
    </r>
  </si>
  <si>
    <t>The Department of Community &amp; Economic Development reserves the right to request further 
information as needed to complete its review of the applicant's proposal.</t>
  </si>
  <si>
    <t>CORE Green Building Certification</t>
  </si>
  <si>
    <t>LEED Certified</t>
  </si>
  <si>
    <r>
      <t xml:space="preserve">Living Building Challenge </t>
    </r>
    <r>
      <rPr>
        <i/>
        <sz val="11"/>
        <rFont val="Calibri"/>
        <family val="2"/>
        <scheme val="minor"/>
      </rPr>
      <t>Living</t>
    </r>
  </si>
  <si>
    <r>
      <t xml:space="preserve">Living Building Challenge </t>
    </r>
    <r>
      <rPr>
        <i/>
        <sz val="11"/>
        <rFont val="Calibri"/>
        <family val="2"/>
        <scheme val="minor"/>
      </rPr>
      <t>Petal</t>
    </r>
  </si>
  <si>
    <t>Zero Carbon Certification</t>
  </si>
  <si>
    <t>Zero Energy Certification</t>
  </si>
  <si>
    <t>NGBS Gold</t>
  </si>
  <si>
    <t>Enterprise Green Communities Certification</t>
  </si>
  <si>
    <t xml:space="preserve">The attachments described below will be required with your NOFA Application. More information can be found in the Summary tab. The absence of any of these supporting documents will constitute an incomplete application and may not be accepted or reviewed. </t>
  </si>
  <si>
    <t>Submit via email to CommunityDevelopment@cincinnati-oh.gov</t>
  </si>
  <si>
    <t>Development Cost</t>
  </si>
  <si>
    <t>The Department of Community &amp; Economic Development reserves the right to request further information as needed to complete its review of the applicant's proposal. Projects meeting certain criteria may be required to submit other documents required by Federal, State, &amp; local governments.</t>
  </si>
  <si>
    <t>AMI</t>
  </si>
  <si>
    <t># of Household Members</t>
  </si>
  <si>
    <t>Income and Sales Price Limits</t>
  </si>
  <si>
    <t>1-unit</t>
  </si>
  <si>
    <t>2-unit</t>
  </si>
  <si>
    <t>3-unit</t>
  </si>
  <si>
    <t>4-unit</t>
  </si>
  <si>
    <t># of Units</t>
  </si>
  <si>
    <t>HOME</t>
  </si>
  <si>
    <t>CDBG</t>
  </si>
  <si>
    <t>Capital</t>
  </si>
  <si>
    <t>HOME-ARP</t>
  </si>
  <si>
    <t>ALL Federal Sources</t>
  </si>
  <si>
    <t>ALL Sources</t>
  </si>
  <si>
    <t>Funding Sources To Be Considered For</t>
  </si>
  <si>
    <t>ALL City Sources (Capital and TIF)</t>
  </si>
  <si>
    <t>BREEAM Certification</t>
  </si>
  <si>
    <t>ENERGY STAR Certification</t>
  </si>
  <si>
    <t>2025 NOFA</t>
  </si>
  <si>
    <t>Due May 2, 2025 by 12:00 PM (Noon)</t>
  </si>
  <si>
    <r>
      <t xml:space="preserve">XII. Neighborhood and Site Selection Standards Intake form </t>
    </r>
    <r>
      <rPr>
        <sz val="8.5"/>
        <rFont val="Arial"/>
        <family val="2"/>
      </rPr>
      <t>(only for projects that seeking HOME and/or HOME-ARP funding)</t>
    </r>
  </si>
  <si>
    <r>
      <rPr>
        <b/>
        <sz val="8.5"/>
        <rFont val="Arial"/>
        <family val="2"/>
      </rPr>
      <t>VI. Evidence of Project Feasibility</t>
    </r>
    <r>
      <rPr>
        <sz val="8.5"/>
        <rFont val="Arial"/>
        <family val="2"/>
      </rPr>
      <t xml:space="preserve"> such as an As-Built Appraisal or Market Study. Documentation submitted must be project specific, dated within six (6) months of application submission, and should justify the project's projected price points and/or rents.</t>
    </r>
  </si>
  <si>
    <r>
      <t xml:space="preserve">XI. Phase I Environmental Site Assessment </t>
    </r>
    <r>
      <rPr>
        <sz val="8.5"/>
        <rFont val="Arial"/>
        <family val="2"/>
      </rPr>
      <t>should be performed by a licensed professional that has no financial interest in ownership of the development. Phase I must have been completed within 6 months of the NOFA application date.</t>
    </r>
  </si>
  <si>
    <r>
      <rPr>
        <b/>
        <sz val="8.5"/>
        <rFont val="Arial"/>
        <family val="2"/>
      </rPr>
      <t>V. Evidence of Site Control</t>
    </r>
    <r>
      <rPr>
        <sz val="8.5"/>
        <rFont val="Arial"/>
        <family val="2"/>
      </rPr>
      <t xml:space="preserve"> in the form of an executed and recorded deed, purchase contract or option, ground lease contract or option, holding contract, or other legally binding measure for all properties included in this NOFA application.</t>
    </r>
  </si>
  <si>
    <r>
      <rPr>
        <b/>
        <sz val="8.5"/>
        <rFont val="Arial"/>
        <family val="2"/>
      </rPr>
      <t>X. Cost Certification and/or Third Party Cost Estimates</t>
    </r>
    <r>
      <rPr>
        <sz val="8.5"/>
        <rFont val="Arial"/>
        <family val="2"/>
      </rPr>
      <t xml:space="preserve"> (as applicable) must be submitted at the time of application for all new construction projects. If third-party estimates are not available, explain your methodology for arriving at your project budget. Please include A) Purchase agreements for any acquisitions B) Contractor Estimates or bids for new construction C) Architectural Contract </t>
    </r>
  </si>
  <si>
    <r>
      <rPr>
        <b/>
        <sz val="8.5"/>
        <rFont val="Arial"/>
        <family val="2"/>
      </rPr>
      <t>IV. Primary Financing Commitments</t>
    </r>
    <r>
      <rPr>
        <sz val="8.5"/>
        <rFont val="Arial"/>
        <family val="2"/>
      </rPr>
      <t xml:space="preserve"> that demonstrate the applicant has secured a minimum of 60% of project financing from non-City resources, including at least 5% in Developer Equity. Proposed financing must be supported by Letters of Commitment from lending institutions, equity partners and other investors. At a minimum, letters must include the loan amount, rate and term. All commitments must be dated within 6 months of application date.</t>
    </r>
  </si>
  <si>
    <r>
      <rPr>
        <b/>
        <sz val="8.5"/>
        <rFont val="Arial"/>
        <family val="2"/>
      </rPr>
      <t>IX. Capital Needs Assessment</t>
    </r>
    <r>
      <rPr>
        <sz val="8.5"/>
        <rFont val="Arial"/>
        <family val="2"/>
      </rPr>
      <t xml:space="preserve"> (as applicable) must be submitted at the time of application for all rehabilitation projects. Assessment should be performed by a licensed professional that has no financial interest in ownership of the development. The assessment should include recurring probable expenditures for significant systems and components impacting use and tenancy, which are not considered operation or maintenance expenses, to determine the appropriate replacement reserve deposits on a per unit per year basis.</t>
    </r>
  </si>
  <si>
    <r>
      <t>III. List of Current &amp; Completed Development Projects</t>
    </r>
    <r>
      <rPr>
        <sz val="8.5"/>
        <rFont val="Arial"/>
        <family val="2"/>
      </rPr>
      <t xml:space="preserve"> within the last five (5) years including: photos, addresses, new construction or rehabilitation, number of units, rental or homeownership, year completed, construction budgets and sources of funds used.</t>
    </r>
  </si>
  <si>
    <r>
      <t>VIII. Community Engagement Narrative</t>
    </r>
    <r>
      <rPr>
        <sz val="8.5"/>
        <rFont val="Arial"/>
        <family val="2"/>
      </rPr>
      <t xml:space="preserve"> that comprehensively describes overall plan and strategy used to inform, converse with, and solicit feedback from the applicable Community Council or Neighborhood Association (as officially recognized by the City of Cincinnati).</t>
    </r>
  </si>
  <si>
    <r>
      <t xml:space="preserve">II. Entity Information </t>
    </r>
    <r>
      <rPr>
        <sz val="8.5"/>
        <rFont val="Arial"/>
        <family val="2"/>
      </rPr>
      <t>including Articles of Incorporation or equivalent; principal information including names, roles, partnership status, interest percentage and contact information; and details on key project team members include resumes or bios and contact information.</t>
    </r>
  </si>
  <si>
    <r>
      <t xml:space="preserve">VII. Project Plans &amp; Specs </t>
    </r>
    <r>
      <rPr>
        <sz val="8.5"/>
        <rFont val="Arial"/>
        <family val="2"/>
      </rPr>
      <t>including copies of any contractors or architects cost estimates or bids, architectural drawings, site plans, elevations and other specifications. All cost estimates should assume Prevailing Wage.</t>
    </r>
  </si>
  <si>
    <r>
      <t xml:space="preserve">I. Detailed Project Narrative </t>
    </r>
    <r>
      <rPr>
        <sz val="8.5"/>
        <rFont val="Arial"/>
        <family val="2"/>
      </rPr>
      <t>that comprehensively describes location(s), number of bedrooms per unit, parking, energy conservation, quality of building materials, air circulation (HVAC, ceiling fans), and laundry facilities for residential units. If the project is a rehabilitation, describe how you will address environmental issues such as lead paint and asbestos. Please include photographs of site.</t>
    </r>
  </si>
  <si>
    <t xml:space="preserve">*Not applicable to LIHTC Projects, Non-Profit Developers, or Community Developent Corporations ('CDCs') </t>
  </si>
  <si>
    <t>*All Commitments MUST be dated within 6 months of application submission date</t>
  </si>
  <si>
    <t xml:space="preserve">60% Funding Committed* </t>
  </si>
  <si>
    <t>Minimum of 4 Residential Units</t>
  </si>
  <si>
    <r>
      <t xml:space="preserve">There are four (4)  threshold requirements that must be met for a project to be considered for NOFA funds. 
</t>
    </r>
    <r>
      <rPr>
        <b/>
        <sz val="10"/>
        <rFont val="Arial"/>
        <family val="2"/>
      </rPr>
      <t xml:space="preserve">Applicants that do not meet all threshold requirements will NOT be considered.  </t>
    </r>
  </si>
  <si>
    <t>Directions: Please fill out the gray cells. 
Once complete, please submit a digital copy of the application via email to CommunityDevelopment@cincinnati-oh.gov</t>
  </si>
  <si>
    <t>Existing Homes</t>
  </si>
  <si>
    <t>New Homes</t>
  </si>
  <si>
    <r>
      <t xml:space="preserve">Income Limits </t>
    </r>
    <r>
      <rPr>
        <b/>
        <sz val="10"/>
        <color rgb="FF00457C"/>
        <rFont val="Arial"/>
        <family val="2"/>
      </rPr>
      <t>(effective June 1, 2024)</t>
    </r>
  </si>
  <si>
    <r>
      <t xml:space="preserve">HOME Sales Price Limits </t>
    </r>
    <r>
      <rPr>
        <b/>
        <sz val="10"/>
        <color rgb="FF00457C"/>
        <rFont val="Arial"/>
        <family val="2"/>
      </rPr>
      <t>(effective September 1, 2024)</t>
    </r>
  </si>
  <si>
    <t>Other - Please desribe in box to the right</t>
  </si>
  <si>
    <t>"Other" - please describe if selected</t>
  </si>
  <si>
    <t xml:space="preserve">Please indicate if the project will include any amenities </t>
  </si>
  <si>
    <t>Amenities</t>
  </si>
  <si>
    <t>Energy Efficiency Standards Met</t>
  </si>
  <si>
    <r>
      <t xml:space="preserve">New Units - </t>
    </r>
    <r>
      <rPr>
        <sz val="10"/>
        <color theme="1"/>
        <rFont val="Arial"/>
        <family val="2"/>
      </rPr>
      <t xml:space="preserve">Is your project producing new units? </t>
    </r>
  </si>
  <si>
    <t>Broadband Access Commitment Details:</t>
  </si>
  <si>
    <t>*as defined in 24 CFR5.100</t>
  </si>
  <si>
    <t>Commitment to Provide Broadband Infrastructure*</t>
  </si>
  <si>
    <t xml:space="preserve"> </t>
  </si>
  <si>
    <t>Washer</t>
  </si>
  <si>
    <t>Dryer</t>
  </si>
  <si>
    <t>Microwave</t>
  </si>
  <si>
    <t>Oven &amp; Range</t>
  </si>
  <si>
    <t>Fridge</t>
  </si>
  <si>
    <t>Off-Street Parking</t>
  </si>
  <si>
    <t>1-year warranty to future buyer</t>
  </si>
  <si>
    <t>Non-Profit Developer - N/A</t>
  </si>
  <si>
    <t>CDC - N/A</t>
  </si>
  <si>
    <t>Y - provide details on how commitment will be met in space provided below</t>
  </si>
  <si>
    <t>Y - New contruction on land that has been vacant for 3+ years</t>
  </si>
  <si>
    <t>Y - Rehabilitation of a building that has been vacant for 3+ years</t>
  </si>
  <si>
    <t>Y - Conversion of non-residential property to residential units</t>
  </si>
  <si>
    <t>Y - Rehabilitation of a building with 5 or less years of an affordability period remaining</t>
  </si>
  <si>
    <r>
      <t>Attachment X – Cost Certification and/or third party cost estimates</t>
    </r>
    <r>
      <rPr>
        <sz val="10"/>
        <rFont val="Arial"/>
        <family val="2"/>
      </rPr>
      <t xml:space="preserve"> (as applicable) must be submitted at the time of application for all new construction projects. If third-party estimates are not available, explain your methodology for arriving at your project budget. Please include A) Purchase agreements for any acquisitions B) Contractor Estimates or bids for new construction C) Architectural Contract </t>
    </r>
  </si>
  <si>
    <r>
      <t xml:space="preserve">Attachment IX - Capital Needs Assessment </t>
    </r>
    <r>
      <rPr>
        <sz val="10"/>
        <rFont val="Arial"/>
        <family val="2"/>
      </rPr>
      <t>(as applicable) must be submitted at the time of application for all rehabilitation projects. Assessment should be performed by a licensed professional that has no financial interest in ownership of the development. The assessment should include recurring probable expenditures for significant systems and components impacting use and tenancy, which are not considered operation or maintenance expenses, to determine the appropriate replacement reserve deposits on a per unit per year basis.</t>
    </r>
  </si>
  <si>
    <r>
      <t>Attachment VIII - Community Engagement Narrative</t>
    </r>
    <r>
      <rPr>
        <sz val="10"/>
        <rFont val="Arial"/>
        <family val="2"/>
      </rPr>
      <t xml:space="preserve"> that comprehensively describes overall plan and strategy used to inform, converse with, and solicit feedback from the applicable Community Council or Neighborhood Association (as officially recognized by the City of Cincinnati).</t>
    </r>
  </si>
  <si>
    <r>
      <t>Attachment IV - Primary Financing Commitments</t>
    </r>
    <r>
      <rPr>
        <sz val="10"/>
        <rFont val="Arial"/>
        <family val="2"/>
      </rPr>
      <t xml:space="preserve"> that demonstrate the applicant has secured a minimum of 60% of project financing from non-City resources, including at least 5% in Developer Equity. Proposed financing must be supported by Letters of Commitment from lending institutions, equity partners and other investors. At a minimum, letters must include the loan amount, rate and term. All commitments must be dated within 6 months of application date.</t>
    </r>
  </si>
  <si>
    <r>
      <t xml:space="preserve">Attachment III - List of Current &amp; Completed Development Projects </t>
    </r>
    <r>
      <rPr>
        <sz val="10"/>
        <rFont val="Arial"/>
        <family val="2"/>
      </rPr>
      <t>within the last five (5) years including: photos, addresses, new construction or rehabilitation, number of units, rental or homeownership, year completed, construction budgets and sources of funds used.</t>
    </r>
  </si>
  <si>
    <r>
      <t xml:space="preserve">Attachment II - Entity Information </t>
    </r>
    <r>
      <rPr>
        <sz val="10"/>
        <rFont val="Arial"/>
        <family val="2"/>
      </rPr>
      <t>including Articles of Incorporation or equivalent; principal information including names, roles, partnership status, interest percentage and contact information; and details on key project team members include resumes or bios and contact information.</t>
    </r>
  </si>
  <si>
    <r>
      <rPr>
        <b/>
        <sz val="10"/>
        <rFont val="Arial"/>
        <family val="2"/>
      </rPr>
      <t xml:space="preserve">Attachment I - Detailed Project Narrative </t>
    </r>
    <r>
      <rPr>
        <sz val="10"/>
        <rFont val="Arial"/>
        <family val="2"/>
      </rPr>
      <t>that comprehensively describes location(s), number of bedrooms per unit, parking, energy conservation, quality of building materials, air circulation (HVAC, ceiling fans), and laundry facilities for residential units. If the project is a rehabilitation, describe how you will address environmental issues such as lead paint and asbestos. Please include photographs of site.</t>
    </r>
  </si>
  <si>
    <r>
      <rPr>
        <b/>
        <sz val="10"/>
        <rFont val="Arial"/>
        <family val="2"/>
      </rPr>
      <t>Minimum 5% Owner Equity Committed:</t>
    </r>
    <r>
      <rPr>
        <sz val="10"/>
        <rFont val="Arial"/>
        <family val="2"/>
      </rPr>
      <t xml:space="preserve"> At least 5% of project financing has been committed from Developer Equity.</t>
    </r>
    <r>
      <rPr>
        <i/>
        <sz val="10"/>
        <color rgb="FF00AEEF"/>
        <rFont val="Arial"/>
        <family val="2"/>
      </rPr>
      <t xml:space="preserve">Not applicable to LIHTC Projects, Non-Profit Developers, or Community Developent Corporations ('CDCs') </t>
    </r>
  </si>
  <si>
    <r>
      <rPr>
        <b/>
        <sz val="10"/>
        <rFont val="Arial"/>
        <family val="2"/>
      </rPr>
      <t>Primary Financing Commitments:</t>
    </r>
    <r>
      <rPr>
        <sz val="10"/>
        <rFont val="Arial"/>
        <family val="2"/>
      </rPr>
      <t xml:space="preserve"> At least 60% of project financing has been secured from non-City resources, as evidenced by attached documentation from lending institutions, equity investors, etc.</t>
    </r>
    <r>
      <rPr>
        <i/>
        <sz val="10"/>
        <color rgb="FF00AEEF"/>
        <rFont val="Arial"/>
        <family val="2"/>
      </rPr>
      <t xml:space="preserve"> All Commitments MUST be dated within 6 months of application submission date</t>
    </r>
  </si>
  <si>
    <t>Construction Timeline</t>
  </si>
  <si>
    <t>Action</t>
  </si>
  <si>
    <t>Projected Date</t>
  </si>
  <si>
    <t>Plans/Specification Complete</t>
  </si>
  <si>
    <t>Secure Building Permits</t>
  </si>
  <si>
    <t>Property Closing</t>
  </si>
  <si>
    <t>Financial Closing</t>
  </si>
  <si>
    <t>Construction Commencement</t>
  </si>
  <si>
    <t>Project Complete</t>
  </si>
  <si>
    <t>Zoning Code</t>
  </si>
  <si>
    <t>I/We understand and acknowledge that the City may conditionally award federal funds for the project submitted under this application and such federal funds are subject to the environmental review requirements set forth in 24 CFR Part 58, which requirements I/we agree to fully satisfy and comply with prior to the City’s award of any federal funds</t>
  </si>
  <si>
    <r>
      <t xml:space="preserve">Attachment XI </t>
    </r>
    <r>
      <rPr>
        <sz val="10"/>
        <rFont val="Arial"/>
        <family val="2"/>
      </rPr>
      <t>- Environmental Review Questionnaire for Federally Funded Projects - Part 1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</si>
</sst>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lt;=9999999]###\-####;\(###\)\ ###\-####"/>
    <numFmt numFmtId="168" formatCode="_(&quot;$&quot;* #,##0_);_(&quot;$&quot;* \(#,##0\);_(&quot;$&quot;* &quot;-&quot;??_);_(@_)"/>
    <numFmt numFmtId="169" formatCode="[$-409]mmmm\ d\,\ yyyy;@"/>
  </numFmts>
  <fonts count="57"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b/>
      <u/>
      <sz val="10"/>
      <name val="Arial"/>
      <family val="2"/>
    </font>
    <font>
      <i/>
      <sz val="8"/>
      <color rgb="FF00B0F0"/>
      <name val="Arial"/>
      <family val="2"/>
    </font>
    <font>
      <sz val="10"/>
      <color theme="1"/>
      <name val="Arial"/>
      <family val="2"/>
    </font>
    <font>
      <sz val="10"/>
      <color theme="1"/>
      <name val="Calibri"/>
      <family val="2"/>
      <scheme val="minor"/>
    </font>
    <font>
      <b/>
      <sz val="14"/>
      <name val="Arial"/>
      <family val="2"/>
    </font>
    <font>
      <sz val="10"/>
      <color theme="0"/>
      <name val="Arial"/>
      <family val="2"/>
    </font>
    <font>
      <b/>
      <sz val="10"/>
      <color rgb="FFFFFFFF"/>
      <name val="Arial"/>
      <family val="2"/>
    </font>
    <font>
      <b/>
      <sz val="10"/>
      <color theme="0"/>
      <name val="Arial"/>
      <family val="2"/>
    </font>
    <font>
      <sz val="11"/>
      <color theme="0"/>
      <name val="Calibri"/>
      <family val="2"/>
      <scheme val="minor"/>
    </font>
    <font>
      <sz val="10"/>
      <color rgb="FFFF0000"/>
      <name val="Arial"/>
      <family val="2"/>
    </font>
    <font>
      <i/>
      <sz val="10"/>
      <name val="Arial"/>
      <family val="2"/>
    </font>
    <font>
      <i/>
      <sz val="10"/>
      <color rgb="FFFF0000"/>
      <name val="Arial"/>
      <family val="2"/>
    </font>
    <font>
      <i/>
      <sz val="8"/>
      <name val="Arial"/>
      <family val="2"/>
    </font>
    <font>
      <b/>
      <sz val="10"/>
      <color theme="1"/>
      <name val="Arial"/>
      <family val="2"/>
    </font>
    <font>
      <sz val="8"/>
      <name val="Arial"/>
      <family val="2"/>
    </font>
    <font>
      <i/>
      <sz val="8"/>
      <color rgb="FFFF0000"/>
      <name val="Arial"/>
      <family val="2"/>
    </font>
    <font>
      <b/>
      <sz val="10"/>
      <color rgb="FFFF0000"/>
      <name val="Arial"/>
      <family val="2"/>
    </font>
    <font>
      <sz val="8.5"/>
      <name val="Arial"/>
      <family val="2"/>
    </font>
    <font>
      <b/>
      <sz val="8.5"/>
      <name val="Arial"/>
      <family val="2"/>
    </font>
    <font>
      <i/>
      <sz val="9"/>
      <color rgb="FF00B0F0"/>
      <name val="Calibri"/>
      <family val="2"/>
      <scheme val="minor"/>
    </font>
    <font>
      <sz val="11"/>
      <color theme="1"/>
      <name val="Arial"/>
      <family val="2"/>
    </font>
    <font>
      <b/>
      <sz val="26"/>
      <color theme="1"/>
      <name val="Arial"/>
      <family val="2"/>
    </font>
    <font>
      <b/>
      <sz val="18"/>
      <color theme="1"/>
      <name val="Arial"/>
      <family val="2"/>
    </font>
    <font>
      <sz val="12"/>
      <color theme="1"/>
      <name val="Arial"/>
      <family val="2"/>
    </font>
    <font>
      <b/>
      <i/>
      <sz val="14"/>
      <color theme="1"/>
      <name val="Arial"/>
      <family val="2"/>
    </font>
    <font>
      <i/>
      <sz val="11"/>
      <color theme="1"/>
      <name val="Arial"/>
      <family val="2"/>
    </font>
    <font>
      <b/>
      <sz val="14"/>
      <color rgb="FF00457C"/>
      <name val="Arial"/>
      <family val="2"/>
    </font>
    <font>
      <b/>
      <sz val="11"/>
      <color theme="1"/>
      <name val="Arial"/>
      <family val="2"/>
    </font>
    <font>
      <sz val="11"/>
      <color theme="10"/>
      <name val="Arial"/>
      <family val="2"/>
    </font>
    <font>
      <i/>
      <sz val="9.5"/>
      <name val="Arial"/>
      <family val="2"/>
    </font>
    <font>
      <i/>
      <sz val="11"/>
      <color rgb="FFFF0000"/>
      <name val="Arial"/>
      <family val="2"/>
    </font>
    <font>
      <sz val="10"/>
      <color indexed="8"/>
      <name val="Arial"/>
      <family val="2"/>
    </font>
    <font>
      <i/>
      <sz val="10"/>
      <color theme="1"/>
      <name val="Arial"/>
      <family val="2"/>
    </font>
    <font>
      <sz val="10"/>
      <color theme="0"/>
      <name val="Calibri"/>
      <family val="2"/>
      <scheme val="minor"/>
    </font>
    <font>
      <b/>
      <i/>
      <sz val="10"/>
      <color rgb="FF00AEEF"/>
      <name val="Arial"/>
      <family val="2"/>
    </font>
    <font>
      <u/>
      <sz val="10"/>
      <color theme="1"/>
      <name val="Calibri"/>
      <family val="2"/>
      <scheme val="minor"/>
    </font>
    <font>
      <b/>
      <sz val="12"/>
      <color rgb="FF00AEEF"/>
      <name val="Arial"/>
      <family val="2"/>
    </font>
    <font>
      <i/>
      <sz val="8"/>
      <color rgb="FF00AEEF"/>
      <name val="Arial"/>
      <family val="2"/>
    </font>
    <font>
      <sz val="11"/>
      <name val="Calibri"/>
      <family val="2"/>
      <scheme val="minor"/>
    </font>
    <font>
      <i/>
      <sz val="10"/>
      <color rgb="FF00AEEF"/>
      <name val="Arial"/>
      <family val="2"/>
    </font>
    <font>
      <b/>
      <i/>
      <sz val="10"/>
      <name val="Arial"/>
      <family val="2"/>
    </font>
    <font>
      <sz val="10"/>
      <color rgb="FFFF0000"/>
      <name val="Calibri"/>
      <family val="2"/>
      <scheme val="minor"/>
    </font>
    <font>
      <b/>
      <u/>
      <sz val="9"/>
      <name val="Arial"/>
      <family val="2"/>
    </font>
    <font>
      <i/>
      <sz val="11"/>
      <name val="Calibri"/>
      <family val="2"/>
      <scheme val="minor"/>
    </font>
    <font>
      <b/>
      <sz val="10"/>
      <color rgb="FF00457C"/>
      <name val="Arial"/>
      <family val="2"/>
    </font>
    <font>
      <sz val="10"/>
      <color theme="1"/>
      <name val="Arial"/>
      <family val="2"/>
    </font>
    <font>
      <b/>
      <sz val="11"/>
      <color rgb="FFFF0000"/>
      <name val="Calibri"/>
      <family val="2"/>
      <scheme val="minor"/>
    </font>
    <font>
      <b/>
      <sz val="9"/>
      <color indexed="81"/>
      <name val="Tahoma"/>
      <family val="2"/>
    </font>
    <font>
      <b/>
      <i/>
      <sz val="12"/>
      <color rgb="FF00457C"/>
      <name val="Arial"/>
      <family val="2"/>
    </font>
    <font>
      <i/>
      <sz val="10"/>
      <color theme="1"/>
      <name val="Calibri"/>
      <family val="2"/>
      <scheme val="minor"/>
    </font>
    <font>
      <b/>
      <i/>
      <sz val="10"/>
      <color theme="1"/>
      <name val="Calibri"/>
      <family val="2"/>
      <scheme val="minor"/>
    </font>
    <font>
      <i/>
      <sz val="10"/>
      <color rgb="FF00B0F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rgb="FFF8F8F8"/>
        <bgColor indexed="64"/>
      </patternFill>
    </fill>
    <fill>
      <patternFill patternType="solid">
        <fgColor rgb="FF000000"/>
        <bgColor indexed="64"/>
      </patternFill>
    </fill>
    <fill>
      <patternFill patternType="solid">
        <fgColor rgb="FF00457C"/>
        <bgColor rgb="FF000000"/>
      </patternFill>
    </fill>
    <fill>
      <patternFill patternType="solid">
        <fgColor rgb="FFFFFFFF"/>
        <bgColor rgb="FF000000"/>
      </patternFill>
    </fill>
    <fill>
      <patternFill patternType="solid">
        <fgColor theme="0"/>
        <bgColor rgb="FF000000"/>
      </patternFill>
    </fill>
    <fill>
      <patternFill patternType="solid">
        <fgColor rgb="FF00AEEF"/>
        <bgColor indexed="64"/>
      </patternFill>
    </fill>
    <fill>
      <patternFill patternType="solid">
        <fgColor theme="0" tint="-4.9989318521683403E-2"/>
        <bgColor indexed="64"/>
      </patternFill>
    </fill>
    <fill>
      <patternFill patternType="solid">
        <fgColor theme="0"/>
        <bgColor theme="0"/>
      </patternFill>
    </fill>
    <fill>
      <patternFill patternType="solid">
        <fgColor rgb="FFC1CD23"/>
        <bgColor rgb="FF000000"/>
      </patternFill>
    </fill>
    <fill>
      <patternFill patternType="solid">
        <fgColor rgb="FFC1CD23"/>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79">
    <xf numFmtId="0" fontId="0" fillId="0" borderId="0" xfId="0"/>
    <xf numFmtId="0" fontId="2" fillId="3" borderId="4" xfId="0" applyFont="1" applyFill="1" applyBorder="1" applyProtection="1">
      <protection locked="0"/>
    </xf>
    <xf numFmtId="0" fontId="2" fillId="4" borderId="4" xfId="0" applyFont="1" applyFill="1" applyBorder="1" applyProtection="1">
      <protection locked="0"/>
    </xf>
    <xf numFmtId="3" fontId="2" fillId="3" borderId="14" xfId="0" applyNumberFormat="1" applyFont="1" applyFill="1" applyBorder="1" applyAlignment="1" applyProtection="1">
      <alignment shrinkToFit="1"/>
      <protection locked="0"/>
    </xf>
    <xf numFmtId="3" fontId="2" fillId="3" borderId="16" xfId="0" applyNumberFormat="1" applyFont="1" applyFill="1" applyBorder="1" applyAlignment="1" applyProtection="1">
      <alignment shrinkToFit="1"/>
      <protection locked="0"/>
    </xf>
    <xf numFmtId="3" fontId="2" fillId="3" borderId="17" xfId="0" applyNumberFormat="1" applyFont="1" applyFill="1" applyBorder="1" applyAlignment="1" applyProtection="1">
      <alignment shrinkToFit="1"/>
      <protection locked="0"/>
    </xf>
    <xf numFmtId="3" fontId="2" fillId="3" borderId="18" xfId="0" applyNumberFormat="1" applyFont="1" applyFill="1" applyBorder="1" applyAlignment="1" applyProtection="1">
      <alignment shrinkToFit="1"/>
      <protection locked="0"/>
    </xf>
    <xf numFmtId="3" fontId="2" fillId="3" borderId="19" xfId="0" applyNumberFormat="1" applyFont="1" applyFill="1" applyBorder="1" applyAlignment="1" applyProtection="1">
      <alignment shrinkToFit="1"/>
      <protection locked="0"/>
    </xf>
    <xf numFmtId="10" fontId="2" fillId="3" borderId="4" xfId="0" applyNumberFormat="1" applyFont="1" applyFill="1" applyBorder="1" applyProtection="1">
      <protection locked="0"/>
    </xf>
    <xf numFmtId="14" fontId="2" fillId="3" borderId="4" xfId="0" applyNumberFormat="1" applyFont="1" applyFill="1" applyBorder="1" applyProtection="1">
      <protection locked="0"/>
    </xf>
    <xf numFmtId="10" fontId="2" fillId="3" borderId="3" xfId="0" applyNumberFormat="1" applyFont="1" applyFill="1" applyBorder="1" applyProtection="1">
      <protection locked="0"/>
    </xf>
    <xf numFmtId="0" fontId="2" fillId="3" borderId="13" xfId="0" applyFont="1" applyFill="1" applyBorder="1" applyProtection="1">
      <protection locked="0"/>
    </xf>
    <xf numFmtId="3" fontId="2" fillId="3" borderId="4" xfId="0" applyNumberFormat="1" applyFont="1" applyFill="1" applyBorder="1" applyProtection="1">
      <protection locked="0"/>
    </xf>
    <xf numFmtId="38" fontId="2" fillId="3" borderId="4" xfId="0" applyNumberFormat="1" applyFont="1" applyFill="1" applyBorder="1" applyProtection="1">
      <protection locked="0"/>
    </xf>
    <xf numFmtId="9" fontId="2" fillId="3" borderId="4" xfId="0" applyNumberFormat="1" applyFont="1" applyFill="1" applyBorder="1" applyAlignment="1" applyProtection="1">
      <alignment horizontal="center"/>
      <protection locked="0"/>
    </xf>
    <xf numFmtId="0" fontId="2" fillId="2" borderId="12" xfId="0" applyFont="1" applyFill="1" applyBorder="1" applyProtection="1">
      <protection hidden="1"/>
    </xf>
    <xf numFmtId="1" fontId="2" fillId="3" borderId="4" xfId="0" applyNumberFormat="1" applyFont="1" applyFill="1" applyBorder="1" applyProtection="1">
      <protection locked="0"/>
    </xf>
    <xf numFmtId="10" fontId="2" fillId="4" borderId="4" xfId="3" applyNumberFormat="1" applyFont="1" applyFill="1" applyBorder="1" applyProtection="1">
      <protection locked="0"/>
    </xf>
    <xf numFmtId="0" fontId="18" fillId="2" borderId="9" xfId="0" applyFont="1" applyFill="1" applyBorder="1" applyAlignment="1" applyProtection="1">
      <alignment horizontal="center" wrapText="1"/>
      <protection hidden="1"/>
    </xf>
    <xf numFmtId="5" fontId="2" fillId="2" borderId="0" xfId="2" applyNumberFormat="1" applyFont="1" applyFill="1" applyBorder="1" applyProtection="1"/>
    <xf numFmtId="0" fontId="2" fillId="5" borderId="4" xfId="0" applyFont="1" applyFill="1" applyBorder="1" applyProtection="1">
      <protection locked="0"/>
    </xf>
    <xf numFmtId="0" fontId="7" fillId="3" borderId="4"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protection locked="0"/>
    </xf>
    <xf numFmtId="0" fontId="2" fillId="2" borderId="0" xfId="4" applyFont="1" applyFill="1" applyBorder="1" applyProtection="1"/>
    <xf numFmtId="0" fontId="2" fillId="3" borderId="4" xfId="0" applyFont="1" applyFill="1" applyBorder="1" applyAlignment="1" applyProtection="1">
      <alignment horizontal="center" vertical="center"/>
      <protection locked="0"/>
    </xf>
    <xf numFmtId="3" fontId="2" fillId="3" borderId="24" xfId="0" applyNumberFormat="1" applyFont="1" applyFill="1" applyBorder="1" applyAlignment="1" applyProtection="1">
      <alignment shrinkToFit="1"/>
      <protection locked="0"/>
    </xf>
    <xf numFmtId="0" fontId="2" fillId="3" borderId="3" xfId="0" applyFont="1" applyFill="1" applyBorder="1" applyAlignment="1" applyProtection="1">
      <alignment horizontal="left" indent="2"/>
      <protection locked="0"/>
    </xf>
    <xf numFmtId="0" fontId="2" fillId="3" borderId="10" xfId="0" applyFont="1" applyFill="1" applyBorder="1" applyAlignment="1" applyProtection="1">
      <alignment horizontal="left" indent="2"/>
      <protection locked="0"/>
    </xf>
    <xf numFmtId="0" fontId="2" fillId="3" borderId="9" xfId="0" applyFont="1" applyFill="1" applyBorder="1" applyAlignment="1" applyProtection="1">
      <alignment horizontal="left" indent="2"/>
      <protection locked="0"/>
    </xf>
    <xf numFmtId="0" fontId="2" fillId="3" borderId="2" xfId="0" applyFont="1" applyFill="1" applyBorder="1" applyAlignment="1" applyProtection="1">
      <alignment horizontal="left" indent="2"/>
      <protection locked="0"/>
    </xf>
    <xf numFmtId="43" fontId="2" fillId="2" borderId="4" xfId="1" applyFont="1" applyFill="1" applyBorder="1" applyAlignment="1" applyProtection="1">
      <alignment shrinkToFit="1"/>
    </xf>
    <xf numFmtId="43" fontId="2" fillId="2" borderId="0" xfId="1" applyFont="1" applyFill="1" applyBorder="1" applyAlignment="1" applyProtection="1">
      <alignment shrinkToFit="1"/>
    </xf>
    <xf numFmtId="43" fontId="10" fillId="2" borderId="12" xfId="1" applyFont="1" applyFill="1" applyBorder="1" applyAlignment="1" applyProtection="1">
      <alignment shrinkToFit="1"/>
    </xf>
    <xf numFmtId="10" fontId="2" fillId="2" borderId="4" xfId="3" applyNumberFormat="1" applyFont="1" applyFill="1" applyBorder="1" applyProtection="1"/>
    <xf numFmtId="44" fontId="2" fillId="2" borderId="4" xfId="2" applyFont="1" applyFill="1" applyBorder="1" applyProtection="1"/>
    <xf numFmtId="10" fontId="2" fillId="2" borderId="20" xfId="3" applyNumberFormat="1" applyFont="1" applyFill="1" applyBorder="1" applyProtection="1"/>
    <xf numFmtId="44" fontId="2" fillId="2" borderId="20" xfId="2" applyFont="1" applyFill="1" applyBorder="1" applyProtection="1"/>
    <xf numFmtId="166" fontId="2" fillId="2" borderId="0" xfId="1" applyNumberFormat="1" applyFont="1" applyFill="1" applyBorder="1" applyProtection="1"/>
    <xf numFmtId="165" fontId="2" fillId="2" borderId="4" xfId="3" applyNumberFormat="1" applyFont="1" applyFill="1" applyBorder="1" applyProtection="1"/>
    <xf numFmtId="165" fontId="2" fillId="2" borderId="20" xfId="3" applyNumberFormat="1" applyFont="1" applyFill="1" applyBorder="1" applyProtection="1"/>
    <xf numFmtId="165" fontId="2" fillId="12" borderId="4" xfId="3" applyNumberFormat="1" applyFont="1" applyFill="1" applyBorder="1" applyAlignment="1" applyProtection="1">
      <alignment shrinkToFit="1"/>
    </xf>
    <xf numFmtId="165" fontId="3" fillId="12" borderId="4" xfId="3" applyNumberFormat="1" applyFont="1" applyFill="1" applyBorder="1" applyAlignment="1" applyProtection="1">
      <alignment shrinkToFit="1"/>
    </xf>
    <xf numFmtId="165" fontId="2" fillId="2" borderId="0" xfId="3" applyNumberFormat="1" applyFont="1" applyFill="1" applyBorder="1" applyAlignment="1" applyProtection="1">
      <alignment shrinkToFit="1"/>
    </xf>
    <xf numFmtId="9" fontId="2" fillId="2" borderId="0" xfId="3" applyFont="1" applyFill="1" applyBorder="1" applyAlignment="1" applyProtection="1">
      <alignment shrinkToFit="1"/>
    </xf>
    <xf numFmtId="0" fontId="2" fillId="2" borderId="15" xfId="0" applyFont="1" applyFill="1" applyBorder="1" applyProtection="1">
      <protection hidden="1"/>
    </xf>
    <xf numFmtId="0" fontId="2" fillId="2" borderId="12" xfId="0" applyFont="1" applyFill="1" applyBorder="1" applyAlignment="1" applyProtection="1">
      <alignment horizontal="left" indent="2"/>
      <protection hidden="1"/>
    </xf>
    <xf numFmtId="3" fontId="2" fillId="12" borderId="3" xfId="0" applyNumberFormat="1" applyFont="1" applyFill="1" applyBorder="1" applyProtection="1">
      <protection hidden="1"/>
    </xf>
    <xf numFmtId="44" fontId="2" fillId="12" borderId="3" xfId="2" applyFont="1" applyFill="1" applyBorder="1" applyAlignment="1" applyProtection="1">
      <protection hidden="1"/>
    </xf>
    <xf numFmtId="38" fontId="2" fillId="3" borderId="13" xfId="0" applyNumberFormat="1" applyFont="1" applyFill="1" applyBorder="1" applyProtection="1">
      <protection locked="0"/>
    </xf>
    <xf numFmtId="0" fontId="3" fillId="2" borderId="6" xfId="0" applyFont="1" applyFill="1" applyBorder="1" applyAlignment="1" applyProtection="1">
      <alignment horizontal="center"/>
      <protection hidden="1"/>
    </xf>
    <xf numFmtId="38" fontId="3" fillId="2" borderId="6" xfId="0" applyNumberFormat="1" applyFont="1" applyFill="1" applyBorder="1" applyAlignment="1" applyProtection="1">
      <alignment horizontal="center"/>
      <protection hidden="1"/>
    </xf>
    <xf numFmtId="3" fontId="2" fillId="3" borderId="13" xfId="0" applyNumberFormat="1" applyFont="1" applyFill="1" applyBorder="1" applyProtection="1">
      <protection locked="0"/>
    </xf>
    <xf numFmtId="44" fontId="3" fillId="0" borderId="0" xfId="2" applyFont="1" applyFill="1" applyBorder="1" applyAlignment="1" applyProtection="1">
      <alignment vertical="center"/>
      <protection hidden="1"/>
    </xf>
    <xf numFmtId="165" fontId="2" fillId="12" borderId="4" xfId="3" applyNumberFormat="1" applyFont="1" applyFill="1" applyBorder="1" applyAlignment="1" applyProtection="1">
      <alignment horizontal="center"/>
      <protection hidden="1"/>
    </xf>
    <xf numFmtId="44" fontId="2" fillId="12" borderId="4" xfId="2" applyFont="1" applyFill="1" applyBorder="1" applyAlignment="1" applyProtection="1">
      <protection hidden="1"/>
    </xf>
    <xf numFmtId="3" fontId="2" fillId="12" borderId="4" xfId="0" applyNumberFormat="1" applyFont="1" applyFill="1" applyBorder="1" applyProtection="1">
      <protection hidden="1"/>
    </xf>
    <xf numFmtId="10" fontId="2" fillId="12" borderId="4" xfId="3" applyNumberFormat="1" applyFont="1" applyFill="1" applyBorder="1" applyAlignment="1" applyProtection="1">
      <protection hidden="1"/>
    </xf>
    <xf numFmtId="168" fontId="7" fillId="12" borderId="3" xfId="2" applyNumberFormat="1" applyFont="1" applyFill="1" applyBorder="1" applyProtection="1">
      <protection hidden="1"/>
    </xf>
    <xf numFmtId="168" fontId="7" fillId="12" borderId="4" xfId="2" applyNumberFormat="1" applyFont="1" applyFill="1" applyBorder="1" applyAlignment="1" applyProtection="1">
      <alignment horizontal="right"/>
      <protection hidden="1"/>
    </xf>
    <xf numFmtId="168" fontId="7" fillId="12" borderId="7" xfId="2" applyNumberFormat="1" applyFont="1" applyFill="1" applyBorder="1" applyProtection="1">
      <protection hidden="1"/>
    </xf>
    <xf numFmtId="168" fontId="7" fillId="12" borderId="13" xfId="2" applyNumberFormat="1" applyFont="1" applyFill="1" applyBorder="1" applyAlignment="1" applyProtection="1">
      <alignment horizontal="right"/>
      <protection hidden="1"/>
    </xf>
    <xf numFmtId="0" fontId="10" fillId="0" borderId="0" xfId="0" applyFont="1" applyProtection="1">
      <protection hidden="1"/>
    </xf>
    <xf numFmtId="0" fontId="9" fillId="2" borderId="15" xfId="0" applyFont="1" applyFill="1" applyBorder="1" applyProtection="1">
      <protection hidden="1"/>
    </xf>
    <xf numFmtId="0" fontId="2" fillId="0" borderId="15" xfId="0" applyFont="1" applyBorder="1" applyProtection="1">
      <protection hidden="1"/>
    </xf>
    <xf numFmtId="44" fontId="3" fillId="0" borderId="12" xfId="2" applyFont="1" applyFill="1" applyBorder="1" applyAlignment="1" applyProtection="1">
      <alignment vertical="center"/>
      <protection hidden="1"/>
    </xf>
    <xf numFmtId="0" fontId="2" fillId="2" borderId="8" xfId="0" applyFont="1" applyFill="1" applyBorder="1" applyProtection="1">
      <protection hidden="1"/>
    </xf>
    <xf numFmtId="0" fontId="2" fillId="2" borderId="9" xfId="0" applyFont="1" applyFill="1" applyBorder="1" applyProtection="1">
      <protection hidden="1"/>
    </xf>
    <xf numFmtId="0" fontId="2" fillId="2" borderId="10" xfId="0" applyFont="1" applyFill="1" applyBorder="1" applyProtection="1">
      <protection hidden="1"/>
    </xf>
    <xf numFmtId="165" fontId="2" fillId="0" borderId="0" xfId="3" applyNumberFormat="1" applyFont="1" applyFill="1" applyBorder="1" applyAlignment="1" applyProtection="1">
      <alignment horizontal="center"/>
      <protection hidden="1"/>
    </xf>
    <xf numFmtId="168" fontId="18" fillId="0" borderId="0" xfId="2" applyNumberFormat="1" applyFont="1" applyFill="1" applyBorder="1" applyAlignment="1" applyProtection="1">
      <alignment horizontal="center"/>
      <protection hidden="1"/>
    </xf>
    <xf numFmtId="168" fontId="7" fillId="0" borderId="0" xfId="2" applyNumberFormat="1" applyFont="1" applyFill="1" applyBorder="1" applyAlignment="1" applyProtection="1">
      <alignment horizontal="center"/>
      <protection hidden="1"/>
    </xf>
    <xf numFmtId="9" fontId="0" fillId="0" borderId="0" xfId="3" applyFont="1"/>
    <xf numFmtId="0" fontId="43" fillId="0" borderId="0" xfId="0" applyFont="1"/>
    <xf numFmtId="44" fontId="2" fillId="12" borderId="4" xfId="2" applyFont="1" applyFill="1" applyBorder="1" applyAlignment="1" applyProtection="1">
      <alignment horizontal="left"/>
    </xf>
    <xf numFmtId="0" fontId="25" fillId="2" borderId="5" xfId="0" applyFont="1" applyFill="1" applyBorder="1"/>
    <xf numFmtId="0" fontId="25" fillId="2" borderId="6" xfId="0" applyFont="1" applyFill="1" applyBorder="1"/>
    <xf numFmtId="0" fontId="25" fillId="0" borderId="0" xfId="0" applyFont="1"/>
    <xf numFmtId="0" fontId="25" fillId="2" borderId="15" xfId="0" applyFont="1" applyFill="1" applyBorder="1"/>
    <xf numFmtId="0" fontId="25" fillId="2" borderId="0" xfId="0" applyFont="1" applyFill="1"/>
    <xf numFmtId="0" fontId="3" fillId="2" borderId="0" xfId="0" applyFont="1" applyFill="1"/>
    <xf numFmtId="0" fontId="2" fillId="2" borderId="0" xfId="0" applyFont="1" applyFill="1"/>
    <xf numFmtId="0" fontId="3" fillId="2" borderId="0" xfId="0" applyFont="1" applyFill="1" applyAlignment="1">
      <alignment horizontal="left"/>
    </xf>
    <xf numFmtId="0" fontId="2" fillId="2" borderId="0" xfId="0" applyFont="1" applyFill="1" applyAlignment="1">
      <alignment horizontal="left"/>
    </xf>
    <xf numFmtId="0" fontId="2" fillId="2" borderId="12" xfId="0" applyFont="1" applyFill="1" applyBorder="1"/>
    <xf numFmtId="0" fontId="3" fillId="2" borderId="0" xfId="0" applyFont="1" applyFill="1" applyAlignment="1">
      <alignment horizontal="left" vertical="top"/>
    </xf>
    <xf numFmtId="0" fontId="2" fillId="2" borderId="0" xfId="0" applyFont="1" applyFill="1" applyAlignment="1">
      <alignment horizontal="left" vertical="top"/>
    </xf>
    <xf numFmtId="0" fontId="2" fillId="10" borderId="0" xfId="0" applyFont="1" applyFill="1"/>
    <xf numFmtId="0" fontId="2" fillId="10" borderId="12" xfId="0" applyFont="1" applyFill="1" applyBorder="1"/>
    <xf numFmtId="0" fontId="32" fillId="2" borderId="15" xfId="0" applyFont="1" applyFill="1" applyBorder="1"/>
    <xf numFmtId="0" fontId="32" fillId="2" borderId="0" xfId="0" applyFont="1" applyFill="1"/>
    <xf numFmtId="0" fontId="3" fillId="2" borderId="12" xfId="0" applyFont="1" applyFill="1" applyBorder="1"/>
    <xf numFmtId="0" fontId="32" fillId="0" borderId="0" xfId="0" applyFont="1"/>
    <xf numFmtId="0" fontId="2" fillId="2" borderId="0" xfId="0" applyFont="1" applyFill="1" applyAlignment="1">
      <alignment vertical="top" wrapText="1"/>
    </xf>
    <xf numFmtId="0" fontId="25" fillId="2" borderId="12" xfId="0" applyFont="1" applyFill="1" applyBorder="1"/>
    <xf numFmtId="0" fontId="6" fillId="2" borderId="0" xfId="0" applyFont="1" applyFill="1"/>
    <xf numFmtId="0" fontId="7" fillId="2" borderId="5" xfId="0" applyFont="1" applyFill="1" applyBorder="1"/>
    <xf numFmtId="0" fontId="7" fillId="2" borderId="6" xfId="0" applyFont="1" applyFill="1" applyBorder="1"/>
    <xf numFmtId="0" fontId="0" fillId="2" borderId="0" xfId="0" applyFill="1"/>
    <xf numFmtId="0" fontId="7" fillId="2" borderId="15" xfId="0" applyFont="1" applyFill="1" applyBorder="1"/>
    <xf numFmtId="0" fontId="7" fillId="2" borderId="0" xfId="0" applyFont="1" applyFill="1"/>
    <xf numFmtId="0" fontId="7" fillId="2" borderId="15" xfId="0" applyFont="1" applyFill="1" applyBorder="1" applyAlignment="1">
      <alignment horizontal="center" vertical="center" wrapText="1"/>
    </xf>
    <xf numFmtId="0" fontId="3" fillId="2" borderId="9" xfId="0" applyFont="1" applyFill="1" applyBorder="1" applyAlignment="1">
      <alignment horizontal="center" wrapText="1"/>
    </xf>
    <xf numFmtId="0" fontId="18" fillId="2" borderId="0" xfId="0" applyFont="1" applyFill="1" applyAlignment="1">
      <alignment horizontal="center" wrapText="1"/>
    </xf>
    <xf numFmtId="0" fontId="7" fillId="2" borderId="12" xfId="0" applyFont="1" applyFill="1" applyBorder="1"/>
    <xf numFmtId="0" fontId="7" fillId="2" borderId="0" xfId="0" applyFont="1" applyFill="1" applyAlignment="1">
      <alignment horizontal="right"/>
    </xf>
    <xf numFmtId="0" fontId="18" fillId="2" borderId="0" xfId="0" applyFont="1" applyFill="1"/>
    <xf numFmtId="0" fontId="0" fillId="2" borderId="12" xfId="0" applyFill="1" applyBorder="1"/>
    <xf numFmtId="0" fontId="7" fillId="2" borderId="10" xfId="0" applyFont="1" applyFill="1" applyBorder="1"/>
    <xf numFmtId="0" fontId="8" fillId="2" borderId="0" xfId="0" applyFont="1" applyFill="1"/>
    <xf numFmtId="0" fontId="8" fillId="0" borderId="0" xfId="0" applyFont="1"/>
    <xf numFmtId="0" fontId="2" fillId="2" borderId="0" xfId="0" applyFont="1" applyFill="1" applyAlignment="1">
      <alignment horizontal="center"/>
    </xf>
    <xf numFmtId="0" fontId="2" fillId="2" borderId="12" xfId="0" applyFont="1" applyFill="1" applyBorder="1" applyAlignment="1">
      <alignment horizontal="center"/>
    </xf>
    <xf numFmtId="0" fontId="2" fillId="2" borderId="0" xfId="0" applyFont="1" applyFill="1" applyAlignment="1">
      <alignment horizontal="left" wrapText="1"/>
    </xf>
    <xf numFmtId="0" fontId="3" fillId="11" borderId="4" xfId="0" applyFont="1" applyFill="1" applyBorder="1" applyAlignment="1">
      <alignment horizontal="center" vertical="center" wrapText="1"/>
    </xf>
    <xf numFmtId="0" fontId="3" fillId="11" borderId="4" xfId="0" applyFont="1" applyFill="1" applyBorder="1" applyAlignment="1">
      <alignment horizontal="center" vertical="center" wrapText="1" shrinkToFit="1"/>
    </xf>
    <xf numFmtId="0" fontId="2" fillId="2" borderId="0" xfId="0" applyFont="1" applyFill="1" applyAlignment="1">
      <alignment shrinkToFit="1"/>
    </xf>
    <xf numFmtId="0" fontId="3" fillId="2" borderId="3" xfId="0" applyFont="1" applyFill="1" applyBorder="1" applyAlignment="1">
      <alignment shrinkToFit="1"/>
    </xf>
    <xf numFmtId="0" fontId="2" fillId="2" borderId="0" xfId="0" applyFont="1" applyFill="1" applyAlignment="1">
      <alignment horizontal="left" indent="2"/>
    </xf>
    <xf numFmtId="3" fontId="3" fillId="6" borderId="4" xfId="0" applyNumberFormat="1" applyFont="1" applyFill="1" applyBorder="1" applyAlignment="1">
      <alignment shrinkToFit="1"/>
    </xf>
    <xf numFmtId="0" fontId="8" fillId="2" borderId="7" xfId="0" applyFont="1" applyFill="1" applyBorder="1"/>
    <xf numFmtId="0" fontId="3" fillId="2" borderId="12" xfId="0" applyFont="1" applyFill="1" applyBorder="1" applyAlignment="1">
      <alignment shrinkToFit="1"/>
    </xf>
    <xf numFmtId="3" fontId="2" fillId="2" borderId="0" xfId="0" applyNumberFormat="1" applyFont="1" applyFill="1" applyAlignment="1">
      <alignment shrinkToFit="1"/>
    </xf>
    <xf numFmtId="3" fontId="3" fillId="2" borderId="12" xfId="0" applyNumberFormat="1" applyFont="1" applyFill="1" applyBorder="1" applyAlignment="1">
      <alignment shrinkToFit="1"/>
    </xf>
    <xf numFmtId="0" fontId="3" fillId="2" borderId="0" xfId="0" applyFont="1" applyFill="1" applyAlignment="1">
      <alignment horizontal="left" wrapText="1"/>
    </xf>
    <xf numFmtId="0" fontId="2" fillId="2" borderId="9" xfId="0" applyFont="1" applyFill="1" applyBorder="1" applyAlignment="1">
      <alignment shrinkToFit="1"/>
    </xf>
    <xf numFmtId="0" fontId="2" fillId="0" borderId="0" xfId="0" applyFont="1" applyAlignment="1">
      <alignment horizontal="left" indent="2"/>
    </xf>
    <xf numFmtId="0" fontId="2" fillId="2" borderId="12" xfId="0" applyFont="1" applyFill="1" applyBorder="1" applyAlignment="1">
      <alignment horizontal="left" indent="2"/>
    </xf>
    <xf numFmtId="0" fontId="2" fillId="2" borderId="12" xfId="0" applyFont="1" applyFill="1" applyBorder="1" applyAlignment="1">
      <alignment shrinkToFit="1"/>
    </xf>
    <xf numFmtId="0" fontId="2" fillId="2" borderId="12"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Alignment="1">
      <alignment horizontal="left" indent="2" shrinkToFit="1"/>
    </xf>
    <xf numFmtId="3" fontId="2" fillId="2" borderId="6" xfId="0" applyNumberFormat="1" applyFont="1" applyFill="1" applyBorder="1" applyAlignment="1">
      <alignment shrinkToFit="1"/>
    </xf>
    <xf numFmtId="0" fontId="8" fillId="2" borderId="6" xfId="0" applyFont="1" applyFill="1" applyBorder="1"/>
    <xf numFmtId="0" fontId="3" fillId="2" borderId="0" xfId="0" applyFont="1" applyFill="1" applyAlignment="1">
      <alignment horizontal="center" wrapText="1"/>
    </xf>
    <xf numFmtId="0" fontId="3" fillId="2" borderId="12" xfId="0" applyFont="1" applyFill="1" applyBorder="1" applyAlignment="1">
      <alignment horizontal="left" wrapText="1"/>
    </xf>
    <xf numFmtId="0" fontId="38" fillId="0" borderId="0" xfId="0" applyFont="1"/>
    <xf numFmtId="0" fontId="2" fillId="2" borderId="4" xfId="0" applyFont="1" applyFill="1" applyBorder="1"/>
    <xf numFmtId="0" fontId="2" fillId="0" borderId="4" xfId="0" applyFont="1" applyBorder="1"/>
    <xf numFmtId="10" fontId="2" fillId="2" borderId="4" xfId="0" applyNumberFormat="1" applyFont="1" applyFill="1" applyBorder="1"/>
    <xf numFmtId="14" fontId="2" fillId="2" borderId="4" xfId="0" applyNumberFormat="1" applyFont="1" applyFill="1" applyBorder="1"/>
    <xf numFmtId="0" fontId="2" fillId="2" borderId="6" xfId="0" applyFont="1" applyFill="1" applyBorder="1"/>
    <xf numFmtId="0" fontId="8" fillId="0" borderId="0" xfId="0" quotePrefix="1" applyFont="1" applyAlignment="1">
      <alignment vertical="top" wrapText="1"/>
    </xf>
    <xf numFmtId="0" fontId="2"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10" fontId="2" fillId="2" borderId="3" xfId="0" applyNumberFormat="1" applyFont="1" applyFill="1" applyBorder="1"/>
    <xf numFmtId="0" fontId="11" fillId="2" borderId="0" xfId="0" applyFont="1" applyFill="1" applyAlignment="1">
      <alignment horizontal="right"/>
    </xf>
    <xf numFmtId="3" fontId="11" fillId="2" borderId="0" xfId="0" applyNumberFormat="1" applyFont="1" applyFill="1"/>
    <xf numFmtId="0" fontId="3" fillId="2" borderId="0" xfId="0" applyFont="1" applyFill="1" applyAlignment="1">
      <alignment horizontal="center" vertical="center" shrinkToFit="1"/>
    </xf>
    <xf numFmtId="0" fontId="3" fillId="12" borderId="4" xfId="0" applyFont="1" applyFill="1" applyBorder="1" applyAlignment="1">
      <alignment horizontal="center" vertical="center" wrapText="1"/>
    </xf>
    <xf numFmtId="0" fontId="3" fillId="12" borderId="4" xfId="0" applyFont="1" applyFill="1" applyBorder="1" applyAlignment="1">
      <alignment horizontal="left"/>
    </xf>
    <xf numFmtId="3" fontId="2" fillId="12" borderId="4" xfId="0" applyNumberFormat="1" applyFont="1" applyFill="1" applyBorder="1" applyAlignment="1">
      <alignment shrinkToFit="1"/>
    </xf>
    <xf numFmtId="3" fontId="3" fillId="12" borderId="4" xfId="0" applyNumberFormat="1" applyFont="1" applyFill="1" applyBorder="1" applyAlignment="1">
      <alignment shrinkToFit="1"/>
    </xf>
    <xf numFmtId="3" fontId="3" fillId="2" borderId="0" xfId="0" applyNumberFormat="1" applyFont="1" applyFill="1" applyAlignment="1">
      <alignment shrinkToFit="1"/>
    </xf>
    <xf numFmtId="0" fontId="8" fillId="2" borderId="12" xfId="0" applyFont="1" applyFill="1" applyBorder="1"/>
    <xf numFmtId="3" fontId="11" fillId="7" borderId="7" xfId="0" applyNumberFormat="1" applyFont="1" applyFill="1" applyBorder="1" applyAlignment="1">
      <alignment shrinkToFit="1"/>
    </xf>
    <xf numFmtId="3" fontId="11" fillId="7" borderId="12" xfId="0" applyNumberFormat="1" applyFont="1" applyFill="1" applyBorder="1" applyAlignment="1">
      <alignment shrinkToFit="1"/>
    </xf>
    <xf numFmtId="0" fontId="3" fillId="2" borderId="0" xfId="0" applyFont="1" applyFill="1" applyAlignment="1">
      <alignment vertical="center" shrinkToFit="1"/>
    </xf>
    <xf numFmtId="3" fontId="11" fillId="7" borderId="4" xfId="0" applyNumberFormat="1" applyFont="1" applyFill="1" applyBorder="1" applyAlignment="1">
      <alignment shrinkToFit="1"/>
    </xf>
    <xf numFmtId="0" fontId="3" fillId="2" borderId="0" xfId="0" applyFont="1" applyFill="1" applyAlignment="1">
      <alignment horizontal="center"/>
    </xf>
    <xf numFmtId="0" fontId="3" fillId="2" borderId="12" xfId="0" applyFont="1" applyFill="1" applyBorder="1" applyAlignment="1">
      <alignment horizontal="center"/>
    </xf>
    <xf numFmtId="0" fontId="40" fillId="2" borderId="9" xfId="0" applyFont="1" applyFill="1" applyBorder="1"/>
    <xf numFmtId="0" fontId="8" fillId="0" borderId="9" xfId="0" applyFont="1" applyBorder="1"/>
    <xf numFmtId="0" fontId="8" fillId="0" borderId="10" xfId="0" applyFont="1" applyBorder="1"/>
    <xf numFmtId="0" fontId="0" fillId="0" borderId="5" xfId="0" applyBorder="1"/>
    <xf numFmtId="0" fontId="27" fillId="2" borderId="7" xfId="0" applyFont="1" applyFill="1" applyBorder="1"/>
    <xf numFmtId="0" fontId="0" fillId="0" borderId="15" xfId="0" applyBorder="1"/>
    <xf numFmtId="0" fontId="27" fillId="2" borderId="12" xfId="0" applyFont="1" applyFill="1" applyBorder="1"/>
    <xf numFmtId="0" fontId="29" fillId="2" borderId="12" xfId="0" applyFont="1" applyFill="1" applyBorder="1"/>
    <xf numFmtId="0" fontId="30" fillId="2" borderId="12" xfId="0" applyFont="1" applyFill="1" applyBorder="1"/>
    <xf numFmtId="0" fontId="16" fillId="0" borderId="12" xfId="0" applyFont="1" applyBorder="1" applyAlignment="1">
      <alignment vertical="top"/>
    </xf>
    <xf numFmtId="0" fontId="0" fillId="0" borderId="0" xfId="0" quotePrefix="1"/>
    <xf numFmtId="0" fontId="24" fillId="0" borderId="12" xfId="0" applyFont="1" applyBorder="1" applyAlignment="1">
      <alignment vertical="top" wrapText="1"/>
    </xf>
    <xf numFmtId="0" fontId="0" fillId="0" borderId="12" xfId="0" applyBorder="1"/>
    <xf numFmtId="0" fontId="13" fillId="0" borderId="0" xfId="0" applyFont="1"/>
    <xf numFmtId="0" fontId="0" fillId="0" borderId="10" xfId="0" applyBorder="1"/>
    <xf numFmtId="0" fontId="2" fillId="2" borderId="15" xfId="0" applyFont="1" applyFill="1" applyBorder="1"/>
    <xf numFmtId="0" fontId="2" fillId="12" borderId="4" xfId="0" applyFont="1" applyFill="1" applyBorder="1" applyAlignment="1">
      <alignment horizontal="left"/>
    </xf>
    <xf numFmtId="0" fontId="2" fillId="12" borderId="1" xfId="0" applyFont="1" applyFill="1" applyBorder="1" applyAlignment="1">
      <alignment horizontal="left"/>
    </xf>
    <xf numFmtId="0" fontId="2" fillId="12" borderId="2" xfId="0" applyFont="1" applyFill="1" applyBorder="1" applyAlignment="1">
      <alignment horizontal="center"/>
    </xf>
    <xf numFmtId="0" fontId="2" fillId="2" borderId="0" xfId="0" applyFont="1" applyFill="1" applyAlignment="1">
      <alignment horizontal="left" vertical="top" wrapText="1" indent="2"/>
    </xf>
    <xf numFmtId="0" fontId="15" fillId="2" borderId="0" xfId="0" applyFont="1" applyFill="1" applyAlignment="1">
      <alignment horizontal="left" indent="7"/>
    </xf>
    <xf numFmtId="0" fontId="15" fillId="2" borderId="0" xfId="0" applyFont="1" applyFill="1" applyAlignment="1">
      <alignment horizontal="left" indent="5"/>
    </xf>
    <xf numFmtId="0" fontId="15" fillId="2" borderId="0" xfId="0" applyFont="1" applyFill="1"/>
    <xf numFmtId="0" fontId="37" fillId="2" borderId="0" xfId="0" applyFont="1" applyFill="1" applyAlignment="1">
      <alignment horizontal="right"/>
    </xf>
    <xf numFmtId="0" fontId="14" fillId="0" borderId="0" xfId="0" applyFont="1"/>
    <xf numFmtId="0" fontId="14" fillId="2" borderId="12" xfId="0" applyFont="1" applyFill="1" applyBorder="1" applyAlignment="1">
      <alignment shrinkToFit="1"/>
    </xf>
    <xf numFmtId="0" fontId="46" fillId="0" borderId="0" xfId="0" applyFont="1"/>
    <xf numFmtId="0" fontId="46" fillId="0" borderId="0" xfId="0" quotePrefix="1" applyFont="1" applyAlignment="1">
      <alignment vertical="top" wrapText="1"/>
    </xf>
    <xf numFmtId="3" fontId="21" fillId="2" borderId="12" xfId="0" applyNumberFormat="1" applyFont="1" applyFill="1" applyBorder="1" applyAlignment="1">
      <alignment shrinkToFit="1"/>
    </xf>
    <xf numFmtId="0" fontId="47" fillId="12" borderId="4" xfId="0" applyFont="1" applyFill="1" applyBorder="1" applyAlignment="1">
      <alignment horizontal="center" vertical="center" wrapText="1"/>
    </xf>
    <xf numFmtId="0" fontId="0" fillId="0" borderId="9" xfId="0" applyBorder="1"/>
    <xf numFmtId="0" fontId="43" fillId="0" borderId="9" xfId="0" applyFont="1" applyBorder="1"/>
    <xf numFmtId="0" fontId="31" fillId="10" borderId="12" xfId="0" applyFont="1" applyFill="1" applyBorder="1" applyAlignment="1">
      <alignment horizontal="center" vertical="center"/>
    </xf>
    <xf numFmtId="0" fontId="0" fillId="2" borderId="9" xfId="0" applyFill="1" applyBorder="1"/>
    <xf numFmtId="0" fontId="0" fillId="2" borderId="10" xfId="0" applyFill="1" applyBorder="1"/>
    <xf numFmtId="0" fontId="3" fillId="10" borderId="12" xfId="0" applyFont="1" applyFill="1" applyBorder="1" applyAlignment="1">
      <alignment horizontal="center" vertical="center"/>
    </xf>
    <xf numFmtId="0" fontId="7" fillId="2" borderId="9" xfId="0" applyFont="1" applyFill="1" applyBorder="1"/>
    <xf numFmtId="164" fontId="7" fillId="2" borderId="12" xfId="2" applyNumberFormat="1" applyFont="1" applyFill="1" applyBorder="1" applyAlignment="1">
      <alignment horizontal="center"/>
    </xf>
    <xf numFmtId="14" fontId="38" fillId="0" borderId="0" xfId="0" applyNumberFormat="1" applyFont="1"/>
    <xf numFmtId="0" fontId="18" fillId="2" borderId="0" xfId="0" applyFont="1" applyFill="1" applyAlignment="1">
      <alignment horizontal="right"/>
    </xf>
    <xf numFmtId="0" fontId="2" fillId="3" borderId="4" xfId="0" applyFont="1" applyFill="1" applyBorder="1" applyAlignment="1" applyProtection="1">
      <alignment horizontal="left"/>
      <protection locked="0"/>
    </xf>
    <xf numFmtId="0" fontId="35" fillId="0" borderId="12" xfId="0" applyFont="1" applyBorder="1" applyAlignment="1">
      <alignment horizontal="left" vertical="top"/>
    </xf>
    <xf numFmtId="0" fontId="51" fillId="2" borderId="0" xfId="0" applyFont="1" applyFill="1"/>
    <xf numFmtId="0" fontId="25" fillId="0" borderId="15" xfId="0" applyFont="1" applyBorder="1"/>
    <xf numFmtId="0" fontId="32" fillId="0" borderId="15" xfId="0" applyFont="1" applyBorder="1"/>
    <xf numFmtId="0" fontId="3" fillId="2" borderId="15" xfId="0" applyFont="1" applyFill="1" applyBorder="1"/>
    <xf numFmtId="0" fontId="3" fillId="2" borderId="15" xfId="0" applyFont="1" applyFill="1" applyBorder="1" applyAlignment="1">
      <alignment horizontal="left"/>
    </xf>
    <xf numFmtId="0" fontId="28" fillId="2" borderId="15" xfId="0" applyFont="1" applyFill="1" applyBorder="1"/>
    <xf numFmtId="0" fontId="26" fillId="2" borderId="5" xfId="0" applyFont="1" applyFill="1" applyBorder="1"/>
    <xf numFmtId="164" fontId="7" fillId="2" borderId="0" xfId="2" applyNumberFormat="1" applyFont="1" applyFill="1" applyBorder="1" applyAlignment="1">
      <alignment horizontal="center"/>
    </xf>
    <xf numFmtId="0" fontId="18" fillId="2" borderId="0" xfId="0" applyFont="1" applyFill="1" applyAlignment="1">
      <alignment horizontal="center"/>
    </xf>
    <xf numFmtId="164" fontId="7" fillId="2" borderId="9" xfId="2" applyNumberFormat="1" applyFont="1" applyFill="1" applyBorder="1" applyAlignment="1">
      <alignment horizontal="center"/>
    </xf>
    <xf numFmtId="0" fontId="31" fillId="10" borderId="0" xfId="0" applyFont="1" applyFill="1" applyAlignment="1">
      <alignment horizontal="center" vertical="center"/>
    </xf>
    <xf numFmtId="0" fontId="31" fillId="10" borderId="15" xfId="0" applyFont="1" applyFill="1" applyBorder="1" applyAlignment="1">
      <alignment horizontal="center" vertical="center"/>
    </xf>
    <xf numFmtId="0" fontId="3" fillId="10" borderId="0" xfId="0" applyFont="1" applyFill="1" applyAlignment="1">
      <alignment horizontal="center" vertical="center"/>
    </xf>
    <xf numFmtId="0" fontId="18" fillId="2" borderId="15" xfId="0" applyFont="1" applyFill="1" applyBorder="1" applyAlignment="1">
      <alignment horizontal="center"/>
    </xf>
    <xf numFmtId="9" fontId="18" fillId="2" borderId="15" xfId="0" applyNumberFormat="1" applyFont="1" applyFill="1" applyBorder="1" applyAlignment="1">
      <alignment horizontal="center"/>
    </xf>
    <xf numFmtId="0" fontId="0" fillId="2" borderId="8" xfId="0" applyFill="1" applyBorder="1"/>
    <xf numFmtId="0" fontId="18" fillId="2" borderId="8" xfId="0" applyFont="1" applyFill="1" applyBorder="1" applyAlignment="1">
      <alignment horizontal="center"/>
    </xf>
    <xf numFmtId="0" fontId="7" fillId="0" borderId="10" xfId="0" applyFont="1" applyBorder="1"/>
    <xf numFmtId="0" fontId="2" fillId="2" borderId="9" xfId="0" applyFont="1" applyFill="1" applyBorder="1"/>
    <xf numFmtId="0" fontId="2"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2" xfId="0" applyFont="1" applyBorder="1"/>
    <xf numFmtId="0" fontId="15" fillId="0" borderId="12" xfId="4" applyFont="1" applyFill="1" applyBorder="1" applyAlignment="1" applyProtection="1">
      <alignment horizontal="center" vertical="top"/>
    </xf>
    <xf numFmtId="41" fontId="18" fillId="0" borderId="0" xfId="1" applyNumberFormat="1" applyFont="1" applyFill="1" applyBorder="1" applyAlignment="1" applyProtection="1">
      <alignment horizontal="center"/>
      <protection locked="0"/>
    </xf>
    <xf numFmtId="0" fontId="55" fillId="2" borderId="0" xfId="0" applyFont="1" applyFill="1"/>
    <xf numFmtId="0" fontId="56" fillId="2" borderId="0" xfId="0" applyFont="1" applyFill="1"/>
    <xf numFmtId="0" fontId="2" fillId="0" borderId="21" xfId="0" applyFont="1" applyBorder="1" applyProtection="1">
      <protection locked="0"/>
    </xf>
    <xf numFmtId="0" fontId="2" fillId="4" borderId="1" xfId="0" applyFont="1" applyFill="1" applyBorder="1" applyProtection="1">
      <protection locked="0"/>
    </xf>
    <xf numFmtId="0" fontId="3" fillId="0" borderId="12" xfId="0" applyFont="1" applyBorder="1" applyAlignment="1">
      <alignment horizontal="center" wrapText="1"/>
    </xf>
    <xf numFmtId="0" fontId="30" fillId="0" borderId="12" xfId="0" applyFont="1" applyBorder="1" applyAlignment="1">
      <alignment horizontal="left"/>
    </xf>
    <xf numFmtId="0" fontId="29" fillId="0" borderId="12" xfId="0" applyFont="1" applyBorder="1" applyAlignment="1">
      <alignment horizontal="left"/>
    </xf>
    <xf numFmtId="0" fontId="27" fillId="0" borderId="12" xfId="0" applyFont="1" applyBorder="1" applyAlignment="1">
      <alignment horizontal="left"/>
    </xf>
    <xf numFmtId="0" fontId="27" fillId="0" borderId="7" xfId="0" applyFont="1" applyBorder="1" applyAlignment="1">
      <alignment horizontal="left"/>
    </xf>
    <xf numFmtId="0" fontId="43" fillId="0" borderId="0" xfId="4" applyFont="1" applyFill="1"/>
    <xf numFmtId="0" fontId="41" fillId="0" borderId="9" xfId="0" applyFont="1" applyBorder="1" applyAlignment="1" applyProtection="1">
      <alignment horizontal="right" indent="1"/>
      <protection hidden="1"/>
    </xf>
    <xf numFmtId="44" fontId="41" fillId="0" borderId="9" xfId="2" applyFont="1" applyFill="1" applyBorder="1" applyAlignment="1" applyProtection="1">
      <alignment horizontal="center" vertical="center"/>
      <protection hidden="1"/>
    </xf>
    <xf numFmtId="44" fontId="3" fillId="0" borderId="9" xfId="2" applyFont="1" applyFill="1" applyBorder="1" applyAlignment="1" applyProtection="1">
      <alignment vertical="center"/>
      <protection hidden="1"/>
    </xf>
    <xf numFmtId="0" fontId="20" fillId="0" borderId="12" xfId="0" applyFont="1" applyBorder="1" applyAlignment="1" applyProtection="1">
      <alignment horizontal="left" vertical="top" wrapText="1"/>
      <protection hidden="1"/>
    </xf>
    <xf numFmtId="0" fontId="2" fillId="2" borderId="0" xfId="0" applyFont="1" applyFill="1" applyProtection="1">
      <protection hidden="1"/>
    </xf>
    <xf numFmtId="0" fontId="16" fillId="0" borderId="0" xfId="0" applyFont="1" applyAlignment="1">
      <alignment vertical="top"/>
    </xf>
    <xf numFmtId="0" fontId="3" fillId="2" borderId="0" xfId="0" applyFont="1" applyFill="1" applyAlignment="1" applyProtection="1">
      <alignment horizontal="center" wrapText="1"/>
      <protection hidden="1"/>
    </xf>
    <xf numFmtId="0" fontId="3" fillId="2" borderId="0" xfId="0" applyFont="1" applyFill="1" applyAlignment="1" applyProtection="1">
      <alignment horizontal="left"/>
      <protection hidden="1"/>
    </xf>
    <xf numFmtId="0" fontId="5" fillId="2" borderId="0" xfId="0" applyFont="1" applyFill="1" applyProtection="1">
      <protection hidden="1"/>
    </xf>
    <xf numFmtId="3" fontId="3" fillId="2" borderId="0" xfId="0" applyNumberFormat="1" applyFont="1" applyFill="1" applyProtection="1">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horizontal="center" wrapText="1"/>
      <protection hidden="1"/>
    </xf>
    <xf numFmtId="0" fontId="18" fillId="2" borderId="0" xfId="0" applyFont="1" applyFill="1" applyAlignment="1" applyProtection="1">
      <alignment horizontal="center"/>
      <protection hidden="1"/>
    </xf>
    <xf numFmtId="0" fontId="3" fillId="2" borderId="0" xfId="0" applyFont="1" applyFill="1" applyAlignment="1" applyProtection="1">
      <alignment horizontal="right"/>
      <protection hidden="1"/>
    </xf>
    <xf numFmtId="0" fontId="10" fillId="2" borderId="0" xfId="0" applyFont="1" applyFill="1" applyProtection="1">
      <protection hidden="1"/>
    </xf>
    <xf numFmtId="0" fontId="31" fillId="0" borderId="15"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168" fontId="18" fillId="0" borderId="1" xfId="2" applyNumberFormat="1" applyFont="1" applyFill="1" applyBorder="1" applyProtection="1">
      <protection hidden="1"/>
    </xf>
    <xf numFmtId="168" fontId="18" fillId="0" borderId="4" xfId="2" applyNumberFormat="1" applyFont="1" applyFill="1" applyBorder="1" applyProtection="1">
      <protection hidden="1"/>
    </xf>
    <xf numFmtId="0" fontId="35" fillId="2" borderId="0" xfId="0" applyFont="1" applyFill="1" applyAlignment="1" applyProtection="1">
      <alignment horizontal="center" vertical="center" wrapText="1"/>
      <protection hidden="1"/>
    </xf>
    <xf numFmtId="0" fontId="3" fillId="2" borderId="0" xfId="0" applyFont="1" applyFill="1" applyProtection="1">
      <protection hidden="1"/>
    </xf>
    <xf numFmtId="0" fontId="8" fillId="2" borderId="15" xfId="0" applyFont="1" applyFill="1" applyBorder="1"/>
    <xf numFmtId="2" fontId="2" fillId="0" borderId="0" xfId="0" applyNumberFormat="1" applyFont="1" applyAlignment="1">
      <alignment horizontal="left"/>
    </xf>
    <xf numFmtId="0" fontId="2" fillId="2" borderId="9" xfId="0" applyFont="1" applyFill="1" applyBorder="1" applyAlignment="1" applyProtection="1">
      <alignment horizontal="right"/>
      <protection hidden="1"/>
    </xf>
    <xf numFmtId="0" fontId="2" fillId="0" borderId="0" xfId="0" applyFont="1" applyProtection="1">
      <protection hidden="1"/>
    </xf>
    <xf numFmtId="0" fontId="0" fillId="0" borderId="8" xfId="0" applyBorder="1"/>
    <xf numFmtId="0" fontId="2" fillId="0" borderId="9" xfId="0" applyFont="1" applyBorder="1" applyProtection="1">
      <protection hidden="1"/>
    </xf>
    <xf numFmtId="44" fontId="2" fillId="0" borderId="15" xfId="2" applyFont="1" applyFill="1" applyBorder="1" applyAlignment="1" applyProtection="1">
      <alignment horizontal="left"/>
      <protection locked="0"/>
    </xf>
    <xf numFmtId="44" fontId="2" fillId="0" borderId="0" xfId="2" applyFont="1" applyFill="1" applyBorder="1" applyAlignment="1" applyProtection="1">
      <alignment horizontal="left"/>
      <protection locked="0"/>
    </xf>
    <xf numFmtId="0" fontId="2" fillId="0" borderId="0" xfId="0" applyFont="1"/>
    <xf numFmtId="44" fontId="2" fillId="0" borderId="0" xfId="2" applyFont="1" applyFill="1" applyBorder="1" applyAlignment="1" applyProtection="1">
      <alignment horizontal="left" vertical="top"/>
      <protection locked="0"/>
    </xf>
    <xf numFmtId="0" fontId="2" fillId="0" borderId="15" xfId="0" applyFont="1" applyBorder="1"/>
    <xf numFmtId="169" fontId="2" fillId="3" borderId="4" xfId="0" applyNumberFormat="1" applyFont="1" applyFill="1" applyBorder="1" applyProtection="1">
      <protection locked="0"/>
    </xf>
    <xf numFmtId="38" fontId="12" fillId="2" borderId="6" xfId="0" applyNumberFormat="1" applyFont="1" applyFill="1" applyBorder="1" applyAlignment="1" applyProtection="1">
      <alignment horizontal="center"/>
      <protection hidden="1"/>
    </xf>
    <xf numFmtId="0" fontId="23" fillId="9" borderId="15" xfId="0" applyFont="1" applyFill="1" applyBorder="1" applyAlignment="1">
      <alignment horizontal="left" vertical="top" wrapText="1"/>
    </xf>
    <xf numFmtId="0" fontId="23" fillId="9" borderId="0" xfId="0" applyFont="1" applyFill="1" applyAlignment="1">
      <alignment horizontal="left" vertical="top" wrapText="1"/>
    </xf>
    <xf numFmtId="0" fontId="23" fillId="9" borderId="12"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22" fillId="9" borderId="15" xfId="0" applyFont="1" applyFill="1" applyBorder="1" applyAlignment="1">
      <alignment horizontal="left" vertical="top" wrapText="1"/>
    </xf>
    <xf numFmtId="0" fontId="23" fillId="9" borderId="0" xfId="0" applyFont="1" applyFill="1" applyAlignment="1">
      <alignment vertical="top" wrapText="1"/>
    </xf>
    <xf numFmtId="0" fontId="23" fillId="9" borderId="12" xfId="0" applyFont="1" applyFill="1" applyBorder="1" applyAlignment="1">
      <alignment vertical="top" wrapText="1"/>
    </xf>
    <xf numFmtId="0" fontId="42" fillId="2" borderId="0" xfId="0" applyFont="1" applyFill="1" applyAlignment="1">
      <alignment horizontal="left" vertical="top" wrapText="1"/>
    </xf>
    <xf numFmtId="0" fontId="42" fillId="2" borderId="12" xfId="0" applyFont="1" applyFill="1" applyBorder="1" applyAlignment="1">
      <alignment horizontal="left" vertical="top" wrapText="1"/>
    </xf>
    <xf numFmtId="0" fontId="42" fillId="2" borderId="9" xfId="0" applyFont="1" applyFill="1" applyBorder="1" applyAlignment="1">
      <alignment vertical="top" wrapText="1"/>
    </xf>
    <xf numFmtId="0" fontId="31" fillId="14" borderId="5" xfId="0" applyFont="1" applyFill="1" applyBorder="1" applyAlignment="1">
      <alignment horizontal="center" vertical="center"/>
    </xf>
    <xf numFmtId="0" fontId="31" fillId="14" borderId="0" xfId="0" applyFont="1" applyFill="1" applyAlignment="1">
      <alignment horizontal="center" vertical="center"/>
    </xf>
    <xf numFmtId="0" fontId="31" fillId="14" borderId="6" xfId="0" applyFont="1" applyFill="1" applyBorder="1" applyAlignment="1">
      <alignment horizontal="center" vertical="center"/>
    </xf>
    <xf numFmtId="0" fontId="31" fillId="14" borderId="7" xfId="0" applyFont="1" applyFill="1" applyBorder="1" applyAlignment="1">
      <alignment horizontal="center" vertical="center"/>
    </xf>
    <xf numFmtId="0" fontId="25" fillId="0" borderId="15"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33" fillId="3" borderId="1" xfId="4" applyFont="1" applyFill="1" applyBorder="1" applyAlignment="1" applyProtection="1">
      <alignment horizontal="left"/>
      <protection locked="0"/>
    </xf>
    <xf numFmtId="0" fontId="33" fillId="3" borderId="3" xfId="4" applyFont="1"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4" fillId="3" borderId="1" xfId="4" applyFill="1" applyBorder="1" applyAlignment="1" applyProtection="1">
      <alignment horizontal="left"/>
      <protection locked="0"/>
    </xf>
    <xf numFmtId="0" fontId="4" fillId="3" borderId="2" xfId="4" applyFill="1" applyBorder="1" applyAlignment="1" applyProtection="1">
      <alignment horizontal="left"/>
      <protection locked="0"/>
    </xf>
    <xf numFmtId="0" fontId="4" fillId="3" borderId="3" xfId="4" applyFill="1" applyBorder="1" applyAlignment="1" applyProtection="1">
      <alignment horizontal="left"/>
      <protection locked="0"/>
    </xf>
    <xf numFmtId="0" fontId="25" fillId="0" borderId="15"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44" fontId="2" fillId="3" borderId="4" xfId="2" applyFont="1" applyFill="1" applyBorder="1" applyAlignment="1" applyProtection="1">
      <alignment vertical="center"/>
      <protection locked="0"/>
    </xf>
    <xf numFmtId="0" fontId="27" fillId="2" borderId="6" xfId="0" applyFont="1" applyFill="1" applyBorder="1" applyAlignment="1">
      <alignment horizontal="left"/>
    </xf>
    <xf numFmtId="0" fontId="27" fillId="2" borderId="7" xfId="0" applyFont="1" applyFill="1" applyBorder="1" applyAlignment="1">
      <alignment horizontal="left"/>
    </xf>
    <xf numFmtId="0" fontId="27" fillId="2" borderId="0" xfId="0" applyFont="1" applyFill="1" applyAlignment="1">
      <alignment horizontal="left"/>
    </xf>
    <xf numFmtId="0" fontId="27" fillId="2" borderId="12" xfId="0" applyFont="1" applyFill="1" applyBorder="1" applyAlignment="1">
      <alignment horizontal="left"/>
    </xf>
    <xf numFmtId="0" fontId="29" fillId="2" borderId="0" xfId="0" applyFont="1" applyFill="1" applyAlignment="1">
      <alignment horizontal="left"/>
    </xf>
    <xf numFmtId="0" fontId="29" fillId="2" borderId="12" xfId="0" applyFont="1" applyFill="1" applyBorder="1" applyAlignment="1">
      <alignment horizontal="left"/>
    </xf>
    <xf numFmtId="0" fontId="35" fillId="2" borderId="0" xfId="0" applyFont="1" applyFill="1" applyAlignment="1">
      <alignment horizontal="left"/>
    </xf>
    <xf numFmtId="0" fontId="35" fillId="2" borderId="12" xfId="0" applyFont="1" applyFill="1" applyBorder="1" applyAlignment="1">
      <alignment horizontal="left"/>
    </xf>
    <xf numFmtId="0" fontId="37" fillId="0" borderId="0" xfId="0" applyFont="1" applyAlignment="1">
      <alignment horizontal="left" vertical="top"/>
    </xf>
    <xf numFmtId="0" fontId="37" fillId="0" borderId="12" xfId="0" applyFont="1" applyBorder="1" applyAlignment="1">
      <alignment horizontal="left" vertical="top"/>
    </xf>
    <xf numFmtId="0" fontId="12" fillId="8" borderId="15" xfId="0" applyFont="1" applyFill="1" applyBorder="1" applyAlignment="1">
      <alignment horizontal="center" wrapText="1"/>
    </xf>
    <xf numFmtId="0" fontId="12" fillId="8" borderId="0" xfId="0" applyFont="1" applyFill="1" applyAlignment="1">
      <alignment horizontal="center" wrapText="1"/>
    </xf>
    <xf numFmtId="0" fontId="12" fillId="8" borderId="12" xfId="0" applyFont="1" applyFill="1" applyBorder="1" applyAlignment="1">
      <alignment horizontal="center" wrapText="1"/>
    </xf>
    <xf numFmtId="0" fontId="31" fillId="14" borderId="15" xfId="0" applyFont="1" applyFill="1" applyBorder="1" applyAlignment="1">
      <alignment horizontal="center" vertical="center"/>
    </xf>
    <xf numFmtId="0" fontId="31" fillId="14" borderId="12" xfId="0" applyFont="1" applyFill="1" applyBorder="1" applyAlignment="1">
      <alignment horizontal="center" vertical="center"/>
    </xf>
    <xf numFmtId="49" fontId="2" fillId="3" borderId="1" xfId="0" applyNumberFormat="1" applyFont="1" applyFill="1" applyBorder="1" applyAlignment="1" applyProtection="1">
      <alignment horizontal="left" vertical="top"/>
      <protection locked="0"/>
    </xf>
    <xf numFmtId="49" fontId="2" fillId="3" borderId="2" xfId="0" applyNumberFormat="1" applyFont="1" applyFill="1" applyBorder="1" applyAlignment="1" applyProtection="1">
      <alignment horizontal="left" vertical="top"/>
      <protection locked="0"/>
    </xf>
    <xf numFmtId="49" fontId="2" fillId="3" borderId="3" xfId="0" applyNumberFormat="1" applyFont="1" applyFill="1" applyBorder="1" applyAlignment="1" applyProtection="1">
      <alignment horizontal="left" vertical="top"/>
      <protection locked="0"/>
    </xf>
    <xf numFmtId="44" fontId="2" fillId="3" borderId="1" xfId="2" applyFont="1" applyFill="1" applyBorder="1" applyAlignment="1" applyProtection="1">
      <alignment horizontal="left"/>
      <protection locked="0"/>
    </xf>
    <xf numFmtId="44" fontId="2" fillId="3" borderId="2" xfId="2" applyFont="1" applyFill="1" applyBorder="1" applyAlignment="1" applyProtection="1">
      <alignment horizontal="left"/>
      <protection locked="0"/>
    </xf>
    <xf numFmtId="44" fontId="2" fillId="3" borderId="3" xfId="2" applyFont="1" applyFill="1" applyBorder="1" applyAlignment="1" applyProtection="1">
      <alignment horizontal="left"/>
      <protection locked="0"/>
    </xf>
    <xf numFmtId="44" fontId="2" fillId="3" borderId="1" xfId="2" applyFont="1" applyFill="1" applyBorder="1" applyAlignment="1" applyProtection="1">
      <alignment horizontal="left" vertical="top"/>
      <protection locked="0"/>
    </xf>
    <xf numFmtId="44" fontId="2" fillId="3" borderId="2" xfId="2" applyFont="1" applyFill="1" applyBorder="1" applyAlignment="1" applyProtection="1">
      <alignment horizontal="left" vertical="top"/>
      <protection locked="0"/>
    </xf>
    <xf numFmtId="0" fontId="53" fillId="10" borderId="0" xfId="0" applyFont="1" applyFill="1" applyAlignment="1">
      <alignment horizontal="center" vertical="center"/>
    </xf>
    <xf numFmtId="0" fontId="31" fillId="10" borderId="0" xfId="0" applyFont="1" applyFill="1" applyAlignment="1">
      <alignment horizontal="center" vertical="center"/>
    </xf>
    <xf numFmtId="0" fontId="30" fillId="2" borderId="0" xfId="0" applyFont="1" applyFill="1" applyAlignment="1">
      <alignment horizontal="left"/>
    </xf>
    <xf numFmtId="0" fontId="30" fillId="2" borderId="12" xfId="0" applyFont="1" applyFill="1" applyBorder="1" applyAlignment="1">
      <alignment horizontal="left"/>
    </xf>
    <xf numFmtId="0" fontId="37" fillId="2" borderId="0" xfId="0" applyFont="1" applyFill="1" applyAlignment="1">
      <alignment horizontal="left" vertical="top"/>
    </xf>
    <xf numFmtId="0" fontId="37" fillId="2" borderId="12" xfId="0" applyFont="1" applyFill="1" applyBorder="1" applyAlignment="1">
      <alignment horizontal="left" vertical="top"/>
    </xf>
    <xf numFmtId="0" fontId="18" fillId="2" borderId="15" xfId="0" applyFont="1" applyFill="1" applyBorder="1" applyAlignment="1">
      <alignment horizontal="center"/>
    </xf>
    <xf numFmtId="0" fontId="18" fillId="2" borderId="0" xfId="0" applyFont="1" applyFill="1" applyAlignment="1">
      <alignment horizontal="center"/>
    </xf>
    <xf numFmtId="0" fontId="3" fillId="10" borderId="15" xfId="0" applyFont="1" applyFill="1" applyBorder="1" applyAlignment="1">
      <alignment horizontal="center" vertical="center"/>
    </xf>
    <xf numFmtId="0" fontId="3" fillId="10" borderId="0" xfId="0" applyFont="1" applyFill="1" applyAlignment="1">
      <alignment horizontal="center" vertical="center"/>
    </xf>
    <xf numFmtId="0" fontId="54" fillId="2" borderId="9" xfId="0" applyFont="1" applyFill="1" applyBorder="1"/>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37" fillId="2" borderId="0" xfId="0" applyFont="1" applyFill="1" applyAlignment="1">
      <alignment horizontal="right"/>
    </xf>
    <xf numFmtId="0" fontId="37" fillId="2" borderId="12" xfId="0" applyFont="1" applyFill="1" applyBorder="1" applyAlignment="1">
      <alignment horizontal="right"/>
    </xf>
    <xf numFmtId="41" fontId="7" fillId="4" borderId="1" xfId="1" applyNumberFormat="1" applyFont="1" applyFill="1" applyBorder="1" applyAlignment="1" applyProtection="1">
      <alignment horizontal="center"/>
      <protection locked="0"/>
    </xf>
    <xf numFmtId="41" fontId="7" fillId="4" borderId="3" xfId="1" applyNumberFormat="1" applyFont="1" applyFill="1" applyBorder="1" applyAlignment="1" applyProtection="1">
      <alignment horizontal="center"/>
      <protection locked="0"/>
    </xf>
    <xf numFmtId="41" fontId="7" fillId="4" borderId="26" xfId="1" applyNumberFormat="1" applyFont="1" applyFill="1" applyBorder="1" applyAlignment="1" applyProtection="1">
      <alignment horizontal="center"/>
      <protection locked="0"/>
    </xf>
    <xf numFmtId="0" fontId="18" fillId="2" borderId="0" xfId="0" applyFont="1" applyFill="1" applyAlignment="1">
      <alignment horizontal="right"/>
    </xf>
    <xf numFmtId="41" fontId="18" fillId="12" borderId="8" xfId="1" applyNumberFormat="1" applyFont="1" applyFill="1" applyBorder="1" applyAlignment="1" applyProtection="1">
      <alignment horizontal="center"/>
    </xf>
    <xf numFmtId="41" fontId="18" fillId="12" borderId="10" xfId="1" applyNumberFormat="1" applyFont="1" applyFill="1" applyBorder="1" applyAlignment="1" applyProtection="1">
      <alignment horizontal="center"/>
    </xf>
    <xf numFmtId="0" fontId="36" fillId="4" borderId="1" xfId="0" applyFont="1" applyFill="1" applyBorder="1" applyAlignment="1" applyProtection="1">
      <alignment horizontal="left"/>
      <protection locked="0"/>
    </xf>
    <xf numFmtId="0" fontId="36" fillId="4" borderId="2" xfId="0" applyFont="1" applyFill="1" applyBorder="1" applyAlignment="1" applyProtection="1">
      <alignment horizontal="left"/>
      <protection locked="0"/>
    </xf>
    <xf numFmtId="0" fontId="36" fillId="4" borderId="3" xfId="0" applyFont="1" applyFill="1" applyBorder="1" applyAlignment="1" applyProtection="1">
      <alignment horizontal="left"/>
      <protection locked="0"/>
    </xf>
    <xf numFmtId="3" fontId="2" fillId="3" borderId="1" xfId="0" applyNumberFormat="1" applyFont="1" applyFill="1" applyBorder="1" applyAlignment="1" applyProtection="1">
      <alignment horizontal="left"/>
      <protection locked="0"/>
    </xf>
    <xf numFmtId="3" fontId="2" fillId="3" borderId="2" xfId="0" applyNumberFormat="1" applyFont="1" applyFill="1" applyBorder="1" applyAlignment="1" applyProtection="1">
      <alignment horizontal="left"/>
      <protection locked="0"/>
    </xf>
    <xf numFmtId="3" fontId="2" fillId="3" borderId="3" xfId="0" applyNumberFormat="1" applyFont="1" applyFill="1" applyBorder="1" applyAlignment="1" applyProtection="1">
      <alignment horizontal="left"/>
      <protection locked="0"/>
    </xf>
    <xf numFmtId="0" fontId="3" fillId="2" borderId="0" xfId="0" applyFont="1" applyFill="1" applyAlignment="1">
      <alignment vertical="center"/>
    </xf>
    <xf numFmtId="0" fontId="2" fillId="3" borderId="4" xfId="0" applyFont="1" applyFill="1" applyBorder="1" applyAlignment="1" applyProtection="1">
      <alignment horizontal="left"/>
      <protection locked="0"/>
    </xf>
    <xf numFmtId="0" fontId="15" fillId="2" borderId="15" xfId="4" applyFont="1" applyFill="1" applyBorder="1" applyAlignment="1" applyProtection="1">
      <alignment horizontal="center" vertical="top"/>
    </xf>
    <xf numFmtId="0" fontId="15" fillId="2" borderId="0" xfId="4" applyFont="1" applyFill="1" applyBorder="1" applyAlignment="1" applyProtection="1">
      <alignment horizontal="center" vertical="top"/>
    </xf>
    <xf numFmtId="0" fontId="2" fillId="5" borderId="4" xfId="0" applyFont="1" applyFill="1" applyBorder="1" applyAlignment="1" applyProtection="1">
      <alignment horizontal="left"/>
      <protection locked="0"/>
    </xf>
    <xf numFmtId="0" fontId="2" fillId="5" borderId="1" xfId="0" applyFont="1" applyFill="1" applyBorder="1" applyAlignment="1" applyProtection="1">
      <alignment horizontal="left"/>
      <protection locked="0"/>
    </xf>
    <xf numFmtId="0" fontId="2" fillId="5" borderId="2" xfId="0" applyFont="1" applyFill="1" applyBorder="1" applyAlignment="1" applyProtection="1">
      <alignment horizontal="left"/>
      <protection locked="0"/>
    </xf>
    <xf numFmtId="0" fontId="2" fillId="5" borderId="3" xfId="0" applyFont="1" applyFill="1" applyBorder="1" applyAlignment="1" applyProtection="1">
      <alignment horizontal="left"/>
      <protection locked="0"/>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5" fillId="0" borderId="0" xfId="0" applyFont="1" applyAlignment="1">
      <alignment horizontal="left" vertical="top"/>
    </xf>
    <xf numFmtId="0" fontId="12" fillId="8" borderId="1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12" xfId="0" applyFont="1" applyFill="1" applyBorder="1" applyAlignment="1">
      <alignment horizontal="center" vertical="center" wrapText="1"/>
    </xf>
    <xf numFmtId="0" fontId="16" fillId="0" borderId="0" xfId="0" applyFont="1" applyAlignment="1">
      <alignment horizontal="left" vertical="top"/>
    </xf>
    <xf numFmtId="0" fontId="16" fillId="0" borderId="12" xfId="0" applyFont="1" applyBorder="1" applyAlignment="1">
      <alignment horizontal="left" vertical="top"/>
    </xf>
    <xf numFmtId="0" fontId="31" fillId="9" borderId="0" xfId="0" applyFont="1" applyFill="1" applyAlignment="1">
      <alignment horizontal="center" vertical="center"/>
    </xf>
    <xf numFmtId="0" fontId="31" fillId="9" borderId="12" xfId="0" applyFont="1" applyFill="1" applyBorder="1" applyAlignment="1">
      <alignment horizontal="center" vertical="center"/>
    </xf>
    <xf numFmtId="0" fontId="15" fillId="2" borderId="0" xfId="0" applyFont="1" applyFill="1" applyAlignment="1">
      <alignment horizontal="center"/>
    </xf>
    <xf numFmtId="0" fontId="15" fillId="2" borderId="12" xfId="0" applyFont="1" applyFill="1" applyBorder="1" applyAlignment="1">
      <alignment horizontal="center"/>
    </xf>
    <xf numFmtId="0" fontId="3" fillId="2" borderId="0" xfId="0" applyFont="1" applyFill="1" applyAlignment="1">
      <alignment horizontal="left" wrapText="1"/>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2" fillId="2" borderId="1" xfId="0" applyFont="1" applyFill="1" applyBorder="1" applyAlignment="1">
      <alignment horizontal="left"/>
    </xf>
    <xf numFmtId="0" fontId="2" fillId="2" borderId="3" xfId="0" applyFont="1" applyFill="1" applyBorder="1" applyAlignment="1">
      <alignment horizontal="left"/>
    </xf>
    <xf numFmtId="44" fontId="50" fillId="13" borderId="32" xfId="0" applyNumberFormat="1" applyFont="1" applyFill="1" applyBorder="1"/>
    <xf numFmtId="44" fontId="50" fillId="13" borderId="33" xfId="0" applyNumberFormat="1" applyFont="1" applyFill="1" applyBorder="1"/>
    <xf numFmtId="44" fontId="2" fillId="3" borderId="1" xfId="2" applyFont="1" applyFill="1" applyBorder="1" applyProtection="1">
      <protection locked="0"/>
    </xf>
    <xf numFmtId="44" fontId="2" fillId="3" borderId="3" xfId="2" applyFont="1" applyFill="1" applyBorder="1" applyProtection="1">
      <protection locked="0"/>
    </xf>
    <xf numFmtId="0" fontId="3" fillId="2" borderId="1" xfId="0" applyFont="1" applyFill="1" applyBorder="1" applyAlignment="1">
      <alignment horizontal="right"/>
    </xf>
    <xf numFmtId="0" fontId="3" fillId="2" borderId="3" xfId="0" applyFont="1" applyFill="1" applyBorder="1" applyAlignment="1">
      <alignment horizontal="right"/>
    </xf>
    <xf numFmtId="44" fontId="2" fillId="2" borderId="4" xfId="2" applyFont="1" applyFill="1" applyBorder="1" applyProtection="1"/>
    <xf numFmtId="0" fontId="11" fillId="7" borderId="1" xfId="0" applyFont="1" applyFill="1" applyBorder="1" applyAlignment="1">
      <alignment horizontal="right"/>
    </xf>
    <xf numFmtId="0" fontId="11" fillId="7" borderId="3" xfId="0" applyFont="1" applyFill="1" applyBorder="1" applyAlignment="1">
      <alignment horizontal="right"/>
    </xf>
    <xf numFmtId="44" fontId="12" fillId="7" borderId="4" xfId="2" applyFont="1" applyFill="1" applyBorder="1" applyAlignment="1" applyProtection="1">
      <alignment horizontal="left"/>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44" fontId="2" fillId="3" borderId="4" xfId="2" applyFont="1" applyFill="1" applyBorder="1" applyProtection="1">
      <protection locked="0"/>
    </xf>
    <xf numFmtId="44" fontId="11" fillId="7" borderId="4" xfId="2" applyFont="1" applyFill="1" applyBorder="1" applyAlignment="1" applyProtection="1">
      <alignment horizontal="left"/>
    </xf>
    <xf numFmtId="0" fontId="38" fillId="0" borderId="0" xfId="0" applyFont="1" applyAlignment="1">
      <alignment horizontal="center"/>
    </xf>
    <xf numFmtId="0" fontId="11" fillId="7" borderId="2" xfId="0" applyFont="1" applyFill="1" applyBorder="1" applyAlignment="1">
      <alignment horizontal="right"/>
    </xf>
    <xf numFmtId="0" fontId="3" fillId="2" borderId="0" xfId="0" applyFont="1" applyFill="1" applyAlignment="1">
      <alignment horizontal="right" vertical="center" indent="1" shrinkToFit="1"/>
    </xf>
    <xf numFmtId="0" fontId="3" fillId="2" borderId="0" xfId="0" applyFont="1" applyFill="1" applyAlignment="1">
      <alignment horizontal="center" vertical="center" shrinkToFit="1"/>
    </xf>
    <xf numFmtId="0" fontId="2" fillId="4" borderId="4"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2" fillId="12" borderId="4" xfId="0" applyFont="1" applyFill="1" applyBorder="1" applyAlignment="1">
      <alignment horizontal="left"/>
    </xf>
    <xf numFmtId="0" fontId="3" fillId="12" borderId="4" xfId="0" applyFont="1" applyFill="1" applyBorder="1" applyAlignment="1">
      <alignment horizontal="center"/>
    </xf>
    <xf numFmtId="0" fontId="31" fillId="0" borderId="9" xfId="0" applyFont="1" applyBorder="1" applyAlignment="1">
      <alignment horizontal="center" vertical="center"/>
    </xf>
    <xf numFmtId="0" fontId="2" fillId="2" borderId="0" xfId="0" applyFont="1" applyFill="1" applyAlignment="1" applyProtection="1">
      <alignment horizontal="left"/>
      <protection hidden="1"/>
    </xf>
    <xf numFmtId="0" fontId="2" fillId="2" borderId="0" xfId="0" applyFont="1" applyFill="1" applyAlignment="1" applyProtection="1">
      <alignment horizontal="left" indent="4"/>
      <protection hidden="1"/>
    </xf>
    <xf numFmtId="0" fontId="2" fillId="2" borderId="12" xfId="0" applyFont="1" applyFill="1" applyBorder="1" applyAlignment="1" applyProtection="1">
      <alignment horizontal="left" indent="4"/>
      <protection hidden="1"/>
    </xf>
    <xf numFmtId="0" fontId="2" fillId="2" borderId="0" xfId="0" applyFont="1" applyFill="1" applyAlignment="1" applyProtection="1">
      <alignment horizontal="left" indent="9"/>
      <protection hidden="1"/>
    </xf>
    <xf numFmtId="0" fontId="2" fillId="2" borderId="12" xfId="0" applyFont="1" applyFill="1" applyBorder="1" applyAlignment="1" applyProtection="1">
      <alignment horizontal="left" indent="9"/>
      <protection hidden="1"/>
    </xf>
    <xf numFmtId="0" fontId="2" fillId="2" borderId="0" xfId="0" applyFont="1" applyFill="1" applyAlignment="1" applyProtection="1">
      <alignment horizontal="left" indent="2"/>
      <protection hidden="1"/>
    </xf>
    <xf numFmtId="0" fontId="2" fillId="2" borderId="12" xfId="0" applyFont="1" applyFill="1" applyBorder="1" applyAlignment="1" applyProtection="1">
      <alignment horizontal="left" indent="2"/>
      <protection hidden="1"/>
    </xf>
    <xf numFmtId="168" fontId="7" fillId="12" borderId="1" xfId="2" applyNumberFormat="1" applyFont="1" applyFill="1" applyBorder="1" applyAlignment="1" applyProtection="1">
      <alignment horizontal="center"/>
      <protection hidden="1"/>
    </xf>
    <xf numFmtId="168" fontId="7" fillId="12" borderId="3" xfId="2" applyNumberFormat="1" applyFont="1" applyFill="1" applyBorder="1" applyAlignment="1" applyProtection="1">
      <alignment horizontal="center"/>
      <protection hidden="1"/>
    </xf>
    <xf numFmtId="0" fontId="3" fillId="2" borderId="8" xfId="0" applyFont="1" applyFill="1" applyBorder="1" applyAlignment="1" applyProtection="1">
      <alignment horizontal="center" wrapText="1"/>
      <protection hidden="1"/>
    </xf>
    <xf numFmtId="0" fontId="3" fillId="2" borderId="9" xfId="0" applyFont="1" applyFill="1" applyBorder="1" applyAlignment="1" applyProtection="1">
      <alignment horizontal="center" wrapText="1"/>
      <protection hidden="1"/>
    </xf>
    <xf numFmtId="0" fontId="3" fillId="2" borderId="5" xfId="0" applyFont="1" applyFill="1" applyBorder="1" applyAlignment="1" applyProtection="1">
      <alignment horizontal="right"/>
      <protection hidden="1"/>
    </xf>
    <xf numFmtId="0" fontId="3" fillId="2" borderId="6" xfId="0" applyFont="1" applyFill="1" applyBorder="1" applyAlignment="1" applyProtection="1">
      <alignment horizontal="right"/>
      <protection hidden="1"/>
    </xf>
    <xf numFmtId="0" fontId="2" fillId="4" borderId="1" xfId="0"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5" xfId="0" applyFont="1" applyFill="1" applyBorder="1" applyAlignment="1" applyProtection="1">
      <alignment horizontal="right" indent="2"/>
      <protection hidden="1"/>
    </xf>
    <xf numFmtId="0" fontId="2" fillId="2" borderId="0" xfId="0" applyFont="1" applyFill="1" applyAlignment="1" applyProtection="1">
      <alignment horizontal="right" indent="2"/>
      <protection hidden="1"/>
    </xf>
    <xf numFmtId="0" fontId="2" fillId="2" borderId="12" xfId="0" applyFont="1" applyFill="1" applyBorder="1" applyAlignment="1" applyProtection="1">
      <alignment horizontal="right" indent="2"/>
      <protection hidden="1"/>
    </xf>
    <xf numFmtId="0" fontId="2" fillId="2" borderId="0" xfId="0" applyFont="1" applyFill="1" applyAlignment="1" applyProtection="1">
      <alignment horizontal="right"/>
      <protection hidden="1"/>
    </xf>
    <xf numFmtId="0" fontId="2" fillId="2" borderId="29" xfId="0" applyFont="1" applyFill="1" applyBorder="1" applyAlignment="1" applyProtection="1">
      <alignment horizontal="right"/>
      <protection hidden="1"/>
    </xf>
    <xf numFmtId="0" fontId="2" fillId="2" borderId="30" xfId="0" applyFont="1" applyFill="1" applyBorder="1" applyAlignment="1" applyProtection="1">
      <alignment horizontal="right"/>
      <protection hidden="1"/>
    </xf>
    <xf numFmtId="0" fontId="2" fillId="2" borderId="22" xfId="0" applyFont="1" applyFill="1" applyBorder="1" applyAlignment="1" applyProtection="1">
      <alignment horizontal="right"/>
      <protection hidden="1"/>
    </xf>
    <xf numFmtId="0" fontId="2" fillId="2" borderId="28" xfId="0" applyFont="1" applyFill="1" applyBorder="1" applyAlignment="1" applyProtection="1">
      <alignment horizontal="right"/>
      <protection hidden="1"/>
    </xf>
    <xf numFmtId="0" fontId="2" fillId="2" borderId="12" xfId="0" applyFont="1" applyFill="1" applyBorder="1" applyAlignment="1" applyProtection="1">
      <alignment horizontal="right"/>
      <protection hidden="1"/>
    </xf>
    <xf numFmtId="0" fontId="19" fillId="2" borderId="15" xfId="0" applyFont="1" applyFill="1" applyBorder="1" applyAlignment="1" applyProtection="1">
      <alignment horizontal="right" indent="4"/>
      <protection hidden="1"/>
    </xf>
    <xf numFmtId="0" fontId="19" fillId="2" borderId="0" xfId="0" applyFont="1" applyFill="1" applyAlignment="1" applyProtection="1">
      <alignment horizontal="right" indent="4"/>
      <protection hidden="1"/>
    </xf>
    <xf numFmtId="0" fontId="19" fillId="2" borderId="12" xfId="0" applyFont="1" applyFill="1" applyBorder="1" applyAlignment="1" applyProtection="1">
      <alignment horizontal="right" indent="4"/>
      <protection hidden="1"/>
    </xf>
    <xf numFmtId="43" fontId="2" fillId="12" borderId="20" xfId="1" applyFont="1" applyFill="1" applyBorder="1" applyAlignment="1" applyProtection="1">
      <alignment horizontal="center"/>
      <protection hidden="1"/>
    </xf>
    <xf numFmtId="0" fontId="3" fillId="2" borderId="15" xfId="0" applyFont="1" applyFill="1" applyBorder="1" applyAlignment="1" applyProtection="1">
      <alignment horizontal="left" indent="20"/>
      <protection hidden="1"/>
    </xf>
    <xf numFmtId="0" fontId="3" fillId="2" borderId="0" xfId="0" applyFont="1" applyFill="1" applyAlignment="1" applyProtection="1">
      <alignment horizontal="left" indent="20"/>
      <protection hidden="1"/>
    </xf>
    <xf numFmtId="0" fontId="18" fillId="2" borderId="9" xfId="0" applyFont="1" applyFill="1" applyBorder="1" applyAlignment="1" applyProtection="1">
      <alignment horizont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left" vertical="center" indent="28"/>
      <protection hidden="1"/>
    </xf>
    <xf numFmtId="0" fontId="2" fillId="2" borderId="23" xfId="0" quotePrefix="1" applyFont="1" applyFill="1" applyBorder="1" applyAlignment="1" applyProtection="1">
      <alignment horizontal="right"/>
      <protection hidden="1"/>
    </xf>
    <xf numFmtId="0" fontId="2" fillId="2" borderId="25" xfId="0" quotePrefix="1" applyFont="1" applyFill="1" applyBorder="1" applyAlignment="1" applyProtection="1">
      <alignment horizontal="right"/>
      <protection hidden="1"/>
    </xf>
    <xf numFmtId="0" fontId="2" fillId="2" borderId="11" xfId="0" quotePrefix="1" applyFont="1" applyFill="1" applyBorder="1" applyAlignment="1" applyProtection="1">
      <alignment horizontal="right"/>
      <protection hidden="1"/>
    </xf>
    <xf numFmtId="0" fontId="2" fillId="2" borderId="27" xfId="0" quotePrefix="1" applyFont="1" applyFill="1" applyBorder="1" applyAlignment="1" applyProtection="1">
      <alignment horizontal="right"/>
      <protection hidden="1"/>
    </xf>
    <xf numFmtId="168" fontId="7" fillId="12" borderId="5" xfId="2" applyNumberFormat="1" applyFont="1" applyFill="1" applyBorder="1" applyAlignment="1" applyProtection="1">
      <alignment horizontal="center"/>
      <protection hidden="1"/>
    </xf>
    <xf numFmtId="168" fontId="7" fillId="12" borderId="7" xfId="2" applyNumberFormat="1" applyFont="1" applyFill="1" applyBorder="1" applyAlignment="1" applyProtection="1">
      <alignment horizontal="center"/>
      <protection hidden="1"/>
    </xf>
    <xf numFmtId="168" fontId="18" fillId="0" borderId="2" xfId="2" applyNumberFormat="1" applyFont="1" applyFill="1" applyBorder="1" applyAlignment="1" applyProtection="1">
      <alignment horizontal="center"/>
      <protection hidden="1"/>
    </xf>
    <xf numFmtId="168" fontId="18" fillId="0" borderId="3" xfId="2" applyNumberFormat="1" applyFont="1" applyFill="1" applyBorder="1" applyAlignment="1" applyProtection="1">
      <alignment horizontal="center"/>
      <protection hidden="1"/>
    </xf>
    <xf numFmtId="43" fontId="2" fillId="12" borderId="4" xfId="1" applyFont="1" applyFill="1" applyBorder="1" applyAlignment="1" applyProtection="1">
      <alignment horizontal="center"/>
      <protection hidden="1"/>
    </xf>
    <xf numFmtId="43" fontId="2" fillId="12" borderId="26" xfId="1" applyFont="1" applyFill="1" applyBorder="1" applyAlignment="1" applyProtection="1">
      <alignment horizontal="center"/>
      <protection hidden="1"/>
    </xf>
    <xf numFmtId="43" fontId="2" fillId="12" borderId="31" xfId="1" applyFont="1" applyFill="1" applyBorder="1" applyAlignment="1" applyProtection="1">
      <alignment horizontal="center"/>
      <protection hidden="1"/>
    </xf>
    <xf numFmtId="0" fontId="45" fillId="15" borderId="15" xfId="0" applyFont="1" applyFill="1" applyBorder="1" applyAlignment="1">
      <alignment horizontal="center" vertical="center" wrapText="1"/>
    </xf>
    <xf numFmtId="0" fontId="45" fillId="15" borderId="0" xfId="0" applyFont="1" applyFill="1" applyAlignment="1">
      <alignment horizontal="center" vertical="center" wrapText="1"/>
    </xf>
    <xf numFmtId="0" fontId="45" fillId="15" borderId="12" xfId="0" applyFont="1" applyFill="1" applyBorder="1" applyAlignment="1">
      <alignment horizontal="center" vertical="center" wrapText="1"/>
    </xf>
    <xf numFmtId="0" fontId="2" fillId="2" borderId="0" xfId="0" applyFont="1" applyFill="1" applyAlignment="1">
      <alignment horizontal="left" vertical="top" wrapText="1"/>
    </xf>
    <xf numFmtId="0" fontId="2" fillId="12" borderId="1" xfId="0" applyFont="1" applyFill="1" applyBorder="1" applyAlignment="1">
      <alignment horizontal="left"/>
    </xf>
    <xf numFmtId="0" fontId="2" fillId="12" borderId="3" xfId="0" applyFont="1" applyFill="1" applyBorder="1" applyAlignment="1">
      <alignment horizontal="left"/>
    </xf>
    <xf numFmtId="44" fontId="2" fillId="12" borderId="1" xfId="2" applyFont="1" applyFill="1" applyBorder="1" applyAlignment="1" applyProtection="1">
      <alignment horizontal="left"/>
    </xf>
    <xf numFmtId="44" fontId="2" fillId="12" borderId="3" xfId="2" applyFont="1" applyFill="1" applyBorder="1" applyAlignment="1" applyProtection="1">
      <alignment horizontal="left"/>
    </xf>
    <xf numFmtId="0" fontId="2" fillId="12" borderId="2" xfId="0" applyFont="1" applyFill="1" applyBorder="1" applyAlignment="1">
      <alignment horizontal="left"/>
    </xf>
    <xf numFmtId="167" fontId="2" fillId="12" borderId="2" xfId="0" applyNumberFormat="1" applyFont="1" applyFill="1" applyBorder="1" applyAlignment="1">
      <alignment horizontal="left"/>
    </xf>
    <xf numFmtId="167" fontId="2" fillId="12" borderId="3" xfId="0" applyNumberFormat="1" applyFont="1" applyFill="1" applyBorder="1" applyAlignment="1">
      <alignment horizontal="left"/>
    </xf>
    <xf numFmtId="0" fontId="2" fillId="2" borderId="0" xfId="0" applyFont="1" applyFill="1" applyAlignment="1">
      <alignment horizontal="left" vertical="top" indent="2"/>
    </xf>
    <xf numFmtId="0" fontId="2" fillId="2" borderId="0" xfId="0" applyFont="1" applyFill="1" applyAlignment="1">
      <alignment horizontal="left" vertical="top" wrapText="1" indent="2"/>
    </xf>
    <xf numFmtId="0" fontId="2" fillId="2" borderId="0" xfId="0" applyFont="1" applyFill="1" applyAlignment="1">
      <alignment horizontal="left"/>
    </xf>
    <xf numFmtId="0" fontId="8" fillId="4" borderId="4" xfId="0" applyFont="1" applyFill="1" applyBorder="1" applyAlignment="1" applyProtection="1">
      <alignment horizontal="center"/>
      <protection locked="0"/>
    </xf>
    <xf numFmtId="0" fontId="3" fillId="2" borderId="0" xfId="0" applyFont="1" applyFill="1" applyAlignment="1">
      <alignment horizontal="left" vertical="top" wrapText="1"/>
    </xf>
    <xf numFmtId="0" fontId="3" fillId="0" borderId="0" xfId="0" applyFont="1" applyAlignment="1">
      <alignment horizontal="left" vertical="top" wrapText="1"/>
    </xf>
    <xf numFmtId="0" fontId="3" fillId="2" borderId="15" xfId="0" applyFont="1" applyFill="1" applyBorder="1" applyAlignment="1">
      <alignment horizontal="left" vertical="top" wrapText="1"/>
    </xf>
    <xf numFmtId="0" fontId="3" fillId="2" borderId="12" xfId="0" applyFont="1"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15">
    <dxf>
      <numFmt numFmtId="165" formatCode="0.0%"/>
    </dxf>
    <dxf>
      <font>
        <color rgb="FFFF0000"/>
      </font>
    </dxf>
    <dxf>
      <font>
        <b/>
        <i val="0"/>
        <color rgb="FFFF0000"/>
      </font>
      <fill>
        <patternFill>
          <bgColor rgb="FFFFFF00"/>
        </patternFill>
      </fill>
    </dxf>
    <dxf>
      <font>
        <b/>
        <i val="0"/>
        <color theme="0"/>
      </font>
      <fill>
        <patternFill>
          <bgColor rgb="FFFF0000"/>
        </patternFill>
      </fill>
    </dxf>
    <dxf>
      <font>
        <b/>
        <i val="0"/>
        <color theme="0"/>
      </font>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1CD23"/>
      <color rgb="FF00AEE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457200</xdr:colOff>
      <xdr:row>0</xdr:row>
      <xdr:rowOff>28575</xdr:rowOff>
    </xdr:from>
    <xdr:ext cx="2771775" cy="971853"/>
    <xdr:pic>
      <xdr:nvPicPr>
        <xdr:cNvPr id="2" name="Picture 1">
          <a:extLst>
            <a:ext uri="{FF2B5EF4-FFF2-40B4-BE49-F238E27FC236}">
              <a16:creationId xmlns:a16="http://schemas.microsoft.com/office/drawing/2014/main" id="{30181B59-1BC4-4C6E-B521-215F5998FD01}"/>
            </a:ext>
          </a:extLst>
        </xdr:cNvPr>
        <xdr:cNvPicPr>
          <a:picLocks noChangeAspect="1"/>
        </xdr:cNvPicPr>
      </xdr:nvPicPr>
      <xdr:blipFill>
        <a:blip xmlns:r="http://schemas.openxmlformats.org/officeDocument/2006/relationships" r:embed="rId1"/>
        <a:stretch>
          <a:fillRect/>
        </a:stretch>
      </xdr:blipFill>
      <xdr:spPr>
        <a:xfrm>
          <a:off x="1104900" y="28575"/>
          <a:ext cx="2771775" cy="9718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457199</xdr:colOff>
      <xdr:row>0</xdr:row>
      <xdr:rowOff>28575</xdr:rowOff>
    </xdr:from>
    <xdr:to>
      <xdr:col>4</xdr:col>
      <xdr:colOff>484631</xdr:colOff>
      <xdr:row>4</xdr:row>
      <xdr:rowOff>131064</xdr:rowOff>
    </xdr:to>
    <xdr:pic>
      <xdr:nvPicPr>
        <xdr:cNvPr id="2" name="Picture 1">
          <a:extLst>
            <a:ext uri="{FF2B5EF4-FFF2-40B4-BE49-F238E27FC236}">
              <a16:creationId xmlns:a16="http://schemas.microsoft.com/office/drawing/2014/main" id="{3B451F5F-8A49-4FFA-8C20-3D4C1D1D166A}"/>
            </a:ext>
          </a:extLst>
        </xdr:cNvPr>
        <xdr:cNvPicPr>
          <a:picLocks/>
        </xdr:cNvPicPr>
      </xdr:nvPicPr>
      <xdr:blipFill>
        <a:blip xmlns:r="http://schemas.openxmlformats.org/officeDocument/2006/relationships" r:embed="rId1"/>
        <a:stretch>
          <a:fillRect/>
        </a:stretch>
      </xdr:blipFill>
      <xdr:spPr>
        <a:xfrm>
          <a:off x="571499" y="28575"/>
          <a:ext cx="2770632" cy="9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0</xdr:row>
      <xdr:rowOff>28575</xdr:rowOff>
    </xdr:from>
    <xdr:ext cx="2771775" cy="971853"/>
    <xdr:pic>
      <xdr:nvPicPr>
        <xdr:cNvPr id="2" name="Picture 1">
          <a:extLst>
            <a:ext uri="{FF2B5EF4-FFF2-40B4-BE49-F238E27FC236}">
              <a16:creationId xmlns:a16="http://schemas.microsoft.com/office/drawing/2014/main" id="{0B9C88EC-D7CD-4C89-8B3A-465589BBAEEC}"/>
            </a:ext>
          </a:extLst>
        </xdr:cNvPr>
        <xdr:cNvPicPr>
          <a:picLocks noChangeAspect="1"/>
        </xdr:cNvPicPr>
      </xdr:nvPicPr>
      <xdr:blipFill>
        <a:blip xmlns:r="http://schemas.openxmlformats.org/officeDocument/2006/relationships" r:embed="rId1"/>
        <a:stretch>
          <a:fillRect/>
        </a:stretch>
      </xdr:blipFill>
      <xdr:spPr>
        <a:xfrm>
          <a:off x="1285875" y="28575"/>
          <a:ext cx="2771775" cy="97185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1047750</xdr:colOff>
      <xdr:row>0</xdr:row>
      <xdr:rowOff>0</xdr:rowOff>
    </xdr:from>
    <xdr:to>
      <xdr:col>5</xdr:col>
      <xdr:colOff>133350</xdr:colOff>
      <xdr:row>4</xdr:row>
      <xdr:rowOff>102697</xdr:rowOff>
    </xdr:to>
    <xdr:pic>
      <xdr:nvPicPr>
        <xdr:cNvPr id="2" name="Picture 1">
          <a:extLst>
            <a:ext uri="{FF2B5EF4-FFF2-40B4-BE49-F238E27FC236}">
              <a16:creationId xmlns:a16="http://schemas.microsoft.com/office/drawing/2014/main" id="{B6185A72-D356-4BD1-93F4-1823672E0A4D}"/>
            </a:ext>
          </a:extLst>
        </xdr:cNvPr>
        <xdr:cNvPicPr>
          <a:picLocks noChangeAspect="1"/>
        </xdr:cNvPicPr>
      </xdr:nvPicPr>
      <xdr:blipFill>
        <a:blip xmlns:r="http://schemas.openxmlformats.org/officeDocument/2006/relationships" r:embed="rId1"/>
        <a:stretch>
          <a:fillRect/>
        </a:stretch>
      </xdr:blipFill>
      <xdr:spPr>
        <a:xfrm>
          <a:off x="1190625" y="0"/>
          <a:ext cx="2781300" cy="978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0</xdr:row>
      <xdr:rowOff>57151</xdr:rowOff>
    </xdr:from>
    <xdr:to>
      <xdr:col>5</xdr:col>
      <xdr:colOff>104775</xdr:colOff>
      <xdr:row>4</xdr:row>
      <xdr:rowOff>176919</xdr:rowOff>
    </xdr:to>
    <xdr:pic>
      <xdr:nvPicPr>
        <xdr:cNvPr id="2" name="Picture 1">
          <a:extLst>
            <a:ext uri="{FF2B5EF4-FFF2-40B4-BE49-F238E27FC236}">
              <a16:creationId xmlns:a16="http://schemas.microsoft.com/office/drawing/2014/main" id="{91D01464-CE44-4700-B272-3E750DBDD3C5}"/>
            </a:ext>
          </a:extLst>
        </xdr:cNvPr>
        <xdr:cNvPicPr>
          <a:picLocks noChangeAspect="1"/>
        </xdr:cNvPicPr>
      </xdr:nvPicPr>
      <xdr:blipFill>
        <a:blip xmlns:r="http://schemas.openxmlformats.org/officeDocument/2006/relationships" r:embed="rId1"/>
        <a:stretch>
          <a:fillRect/>
        </a:stretch>
      </xdr:blipFill>
      <xdr:spPr>
        <a:xfrm>
          <a:off x="1200150" y="57151"/>
          <a:ext cx="2505075" cy="8817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133350</xdr:colOff>
      <xdr:row>0</xdr:row>
      <xdr:rowOff>28575</xdr:rowOff>
    </xdr:from>
    <xdr:ext cx="2781300" cy="978997"/>
    <xdr:pic>
      <xdr:nvPicPr>
        <xdr:cNvPr id="2" name="Picture 1">
          <a:extLst>
            <a:ext uri="{FF2B5EF4-FFF2-40B4-BE49-F238E27FC236}">
              <a16:creationId xmlns:a16="http://schemas.microsoft.com/office/drawing/2014/main" id="{BD29ADA1-E1DB-4EFC-883F-3799ACF34324}"/>
            </a:ext>
          </a:extLst>
        </xdr:cNvPr>
        <xdr:cNvPicPr>
          <a:picLocks noChangeAspect="1"/>
        </xdr:cNvPicPr>
      </xdr:nvPicPr>
      <xdr:blipFill>
        <a:blip xmlns:r="http://schemas.openxmlformats.org/officeDocument/2006/relationships" r:embed="rId1"/>
        <a:stretch>
          <a:fillRect/>
        </a:stretch>
      </xdr:blipFill>
      <xdr:spPr>
        <a:xfrm>
          <a:off x="1314450" y="28575"/>
          <a:ext cx="2781300" cy="97899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Housing%20&amp;%20Community%20Development\Project%20Procurement\NOFA\NOFA%202025\1.%20NOFA%202025%20Admin\Application\2025%20NOFA%20Application_Rental.xlsx" TargetMode="External"/><Relationship Id="rId1" Type="http://schemas.openxmlformats.org/officeDocument/2006/relationships/externalLinkPath" Target="2025%20NOFA%20Application_Rent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Housing%20&amp;%20Community%20Development\Project%20Procurement\NOFA\NOFA%202023\1.%20NOFA%202023%20Admin\NOFA-B\2023%20NOFA-B%20Application_Rental.xlsx" TargetMode="External"/><Relationship Id="rId1" Type="http://schemas.openxmlformats.org/officeDocument/2006/relationships/externalLinkPath" Target="/Housing%20&amp;%20Community%20Development/Project%20Procurement/NOFA/NOFA%202023/1.%20NOFA%202023%20Admin/NOFA-B/2023%20NOFA-B%20Application_Ren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using%20&amp;%20Community%20Development/NOFA/NOFA%202022/1%20NOFA%202022%20Admin/Application%20-%20NOFA%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come and Rent Limits"/>
      <sheetName val="Site Info"/>
      <sheetName val="Development Budget"/>
      <sheetName val="Project Details - Rental"/>
      <sheetName val="Summary &amp; Certification"/>
      <sheetName val="Lists"/>
    </sheetNames>
    <sheetDataSet>
      <sheetData sheetId="0"/>
      <sheetData sheetId="1"/>
      <sheetData sheetId="2"/>
      <sheetData sheetId="3"/>
      <sheetData sheetId="4"/>
      <sheetData sheetId="5"/>
      <sheetData sheetId="6">
        <row r="1">
          <cell r="A1" t="str">
            <v>501c3</v>
          </cell>
          <cell r="B1" t="str">
            <v>Y</v>
          </cell>
          <cell r="F1" t="str">
            <v>Rehab</v>
          </cell>
        </row>
        <row r="2">
          <cell r="A2" t="str">
            <v>LLC</v>
          </cell>
          <cell r="B2" t="str">
            <v>N</v>
          </cell>
          <cell r="F2" t="str">
            <v>New Const</v>
          </cell>
        </row>
        <row r="3">
          <cell r="A3" t="str">
            <v>Limited Partner</v>
          </cell>
        </row>
        <row r="4">
          <cell r="A4" t="str">
            <v>Sole Proprieter</v>
          </cell>
          <cell r="B4" t="str">
            <v>Avondale</v>
          </cell>
        </row>
        <row r="5">
          <cell r="A5" t="str">
            <v>CHDO</v>
          </cell>
          <cell r="B5" t="str">
            <v>Bond Hill</v>
          </cell>
        </row>
        <row r="6">
          <cell r="A6" t="str">
            <v>CBDO</v>
          </cell>
          <cell r="B6" t="str">
            <v>California</v>
          </cell>
        </row>
        <row r="7">
          <cell r="A7" t="str">
            <v>CDC</v>
          </cell>
          <cell r="B7" t="str">
            <v>Camp Washington</v>
          </cell>
          <cell r="F7" t="str">
            <v>Studio</v>
          </cell>
        </row>
        <row r="8">
          <cell r="A8" t="str">
            <v>General Partner</v>
          </cell>
          <cell r="B8" t="str">
            <v>Carthage</v>
          </cell>
          <cell r="F8" t="str">
            <v>1 Bedroom</v>
          </cell>
        </row>
        <row r="9">
          <cell r="A9" t="str">
            <v>For-Profit Corporation</v>
          </cell>
          <cell r="B9" t="str">
            <v>Clifton</v>
          </cell>
          <cell r="F9" t="str">
            <v>2 Bedroom</v>
          </cell>
        </row>
        <row r="10">
          <cell r="A10" t="str">
            <v>Other</v>
          </cell>
          <cell r="B10" t="str">
            <v>College Hill</v>
          </cell>
          <cell r="F10" t="str">
            <v>3+ Bedroom</v>
          </cell>
        </row>
        <row r="11">
          <cell r="B11" t="str">
            <v>Columbia Tusculum</v>
          </cell>
        </row>
        <row r="12">
          <cell r="A12" t="str">
            <v>AL</v>
          </cell>
          <cell r="B12" t="str">
            <v>Corryville</v>
          </cell>
          <cell r="D12" t="str">
            <v>Primary Bank Loan</v>
          </cell>
        </row>
        <row r="13">
          <cell r="A13" t="str">
            <v>AK</v>
          </cell>
          <cell r="B13" t="str">
            <v>CUF</v>
          </cell>
          <cell r="D13" t="str">
            <v>Subordinate Loan</v>
          </cell>
        </row>
        <row r="14">
          <cell r="A14" t="str">
            <v>AZ</v>
          </cell>
          <cell r="B14" t="str">
            <v>Downtown</v>
          </cell>
          <cell r="D14" t="str">
            <v>General Partner Loan</v>
          </cell>
        </row>
        <row r="15">
          <cell r="A15" t="str">
            <v>AR</v>
          </cell>
          <cell r="B15" t="str">
            <v>East End</v>
          </cell>
          <cell r="D15" t="str">
            <v>Deferred Developer Fee</v>
          </cell>
        </row>
        <row r="16">
          <cell r="A16" t="str">
            <v>CA</v>
          </cell>
          <cell r="B16" t="str">
            <v>East Price Hill</v>
          </cell>
          <cell r="D16" t="str">
            <v>Developer Equity</v>
          </cell>
        </row>
        <row r="17">
          <cell r="A17" t="str">
            <v>CO</v>
          </cell>
          <cell r="B17" t="str">
            <v>East Walnut Hills</v>
          </cell>
          <cell r="D17" t="str">
            <v>General Partner Equity</v>
          </cell>
        </row>
        <row r="18">
          <cell r="A18" t="str">
            <v>CT</v>
          </cell>
          <cell r="B18" t="str">
            <v>East Westwood</v>
          </cell>
          <cell r="D18" t="str">
            <v>Limited Partner Equity</v>
          </cell>
        </row>
        <row r="19">
          <cell r="A19" t="str">
            <v>DC</v>
          </cell>
          <cell r="B19" t="str">
            <v>English Woods</v>
          </cell>
          <cell r="D19" t="str">
            <v>Tax Credits</v>
          </cell>
        </row>
        <row r="20">
          <cell r="A20" t="str">
            <v>DE</v>
          </cell>
          <cell r="B20" t="str">
            <v>Evanston</v>
          </cell>
          <cell r="D20" t="str">
            <v>Grant</v>
          </cell>
        </row>
        <row r="21">
          <cell r="A21" t="str">
            <v>FL</v>
          </cell>
          <cell r="B21" t="str">
            <v>Hartwell</v>
          </cell>
          <cell r="D21" t="str">
            <v>TIF</v>
          </cell>
        </row>
        <row r="22">
          <cell r="A22" t="str">
            <v>GA</v>
          </cell>
          <cell r="B22" t="str">
            <v>The Heights</v>
          </cell>
          <cell r="D22" t="str">
            <v>Assessment Bond</v>
          </cell>
        </row>
        <row r="23">
          <cell r="A23" t="str">
            <v>HI</v>
          </cell>
          <cell r="B23" t="str">
            <v>Hyde Park</v>
          </cell>
          <cell r="D23" t="str">
            <v>Other Assessment</v>
          </cell>
        </row>
        <row r="24">
          <cell r="A24" t="str">
            <v>ID</v>
          </cell>
          <cell r="B24" t="str">
            <v>Kennedy Heights</v>
          </cell>
          <cell r="D24" t="str">
            <v>Other</v>
          </cell>
        </row>
        <row r="25">
          <cell r="A25" t="str">
            <v>IL</v>
          </cell>
          <cell r="B25" t="str">
            <v>Linwood</v>
          </cell>
        </row>
        <row r="26">
          <cell r="A26" t="str">
            <v>IN</v>
          </cell>
          <cell r="B26" t="str">
            <v>Lower Price Hill</v>
          </cell>
        </row>
        <row r="27">
          <cell r="A27" t="str">
            <v>IA</v>
          </cell>
          <cell r="B27" t="str">
            <v>Madisonville</v>
          </cell>
        </row>
        <row r="28">
          <cell r="A28" t="str">
            <v>KS</v>
          </cell>
          <cell r="B28" t="str">
            <v>Millvale</v>
          </cell>
        </row>
        <row r="29">
          <cell r="A29" t="str">
            <v>KY</v>
          </cell>
          <cell r="B29" t="str">
            <v>Mount Adams</v>
          </cell>
        </row>
        <row r="30">
          <cell r="A30" t="str">
            <v>LA</v>
          </cell>
          <cell r="B30" t="str">
            <v>Mount Airy</v>
          </cell>
        </row>
        <row r="31">
          <cell r="A31" t="str">
            <v>ME</v>
          </cell>
          <cell r="B31" t="str">
            <v>Mount Auburn</v>
          </cell>
        </row>
        <row r="32">
          <cell r="A32" t="str">
            <v>MD</v>
          </cell>
          <cell r="B32" t="str">
            <v>Mount Lookout</v>
          </cell>
        </row>
        <row r="33">
          <cell r="A33" t="str">
            <v>MA</v>
          </cell>
          <cell r="B33" t="str">
            <v>Mount Washington</v>
          </cell>
        </row>
        <row r="34">
          <cell r="A34" t="str">
            <v>MI</v>
          </cell>
          <cell r="B34" t="str">
            <v>North Avondale</v>
          </cell>
        </row>
        <row r="35">
          <cell r="A35" t="str">
            <v>MN</v>
          </cell>
          <cell r="B35" t="str">
            <v>North Fairmount</v>
          </cell>
        </row>
        <row r="36">
          <cell r="A36" t="str">
            <v>MS</v>
          </cell>
          <cell r="B36" t="str">
            <v>Northside</v>
          </cell>
        </row>
        <row r="37">
          <cell r="A37" t="str">
            <v>MO</v>
          </cell>
          <cell r="B37" t="str">
            <v>Oakley</v>
          </cell>
        </row>
        <row r="38">
          <cell r="A38" t="str">
            <v>MT</v>
          </cell>
          <cell r="B38" t="str">
            <v>Over-the-Rhine</v>
          </cell>
        </row>
        <row r="39">
          <cell r="A39" t="str">
            <v>NE</v>
          </cell>
          <cell r="B39" t="str">
            <v>Paddock Hills</v>
          </cell>
        </row>
        <row r="40">
          <cell r="A40" t="str">
            <v>NV</v>
          </cell>
          <cell r="B40" t="str">
            <v>Pendleton</v>
          </cell>
        </row>
        <row r="41">
          <cell r="A41" t="str">
            <v>NH</v>
          </cell>
          <cell r="B41" t="str">
            <v>Pleasant Ridge</v>
          </cell>
        </row>
        <row r="42">
          <cell r="A42" t="str">
            <v>NJ</v>
          </cell>
          <cell r="B42" t="str">
            <v>Queensgate</v>
          </cell>
        </row>
        <row r="43">
          <cell r="A43" t="str">
            <v>NM</v>
          </cell>
          <cell r="B43" t="str">
            <v>Riverside</v>
          </cell>
        </row>
        <row r="44">
          <cell r="A44" t="str">
            <v>NY</v>
          </cell>
          <cell r="B44" t="str">
            <v>Roselawn</v>
          </cell>
        </row>
        <row r="45">
          <cell r="A45" t="str">
            <v>NC</v>
          </cell>
          <cell r="B45" t="str">
            <v>Sayler Park</v>
          </cell>
        </row>
        <row r="46">
          <cell r="A46" t="str">
            <v>ND</v>
          </cell>
          <cell r="B46" t="str">
            <v>Sedamsville</v>
          </cell>
        </row>
        <row r="47">
          <cell r="A47" t="str">
            <v>OH</v>
          </cell>
          <cell r="B47" t="str">
            <v>South Cumminsville</v>
          </cell>
        </row>
        <row r="48">
          <cell r="A48" t="str">
            <v>OK</v>
          </cell>
          <cell r="B48" t="str">
            <v>South Fairmount</v>
          </cell>
        </row>
        <row r="49">
          <cell r="A49" t="str">
            <v>OR</v>
          </cell>
          <cell r="B49" t="str">
            <v>Spring Grove Village</v>
          </cell>
        </row>
        <row r="50">
          <cell r="A50" t="str">
            <v>PA</v>
          </cell>
          <cell r="B50" t="str">
            <v>Walnut Hills</v>
          </cell>
        </row>
        <row r="51">
          <cell r="A51" t="str">
            <v>RI</v>
          </cell>
          <cell r="B51" t="str">
            <v>West End</v>
          </cell>
        </row>
        <row r="52">
          <cell r="A52" t="str">
            <v>SC</v>
          </cell>
          <cell r="B52" t="str">
            <v>West Price Hill</v>
          </cell>
        </row>
        <row r="53">
          <cell r="A53" t="str">
            <v>SD</v>
          </cell>
          <cell r="B53" t="str">
            <v>Westwood</v>
          </cell>
        </row>
        <row r="54">
          <cell r="A54" t="str">
            <v>TN</v>
          </cell>
          <cell r="B54" t="str">
            <v>Winton Hills</v>
          </cell>
        </row>
        <row r="55">
          <cell r="A55" t="str">
            <v>TX</v>
          </cell>
        </row>
        <row r="56">
          <cell r="A56" t="str">
            <v>UT</v>
          </cell>
        </row>
        <row r="57">
          <cell r="A57" t="str">
            <v>VT</v>
          </cell>
        </row>
        <row r="58">
          <cell r="A58" t="str">
            <v>VA</v>
          </cell>
        </row>
        <row r="59">
          <cell r="A59" t="str">
            <v>WA</v>
          </cell>
        </row>
        <row r="60">
          <cell r="A60" t="str">
            <v>WV</v>
          </cell>
        </row>
        <row r="61">
          <cell r="A61" t="str">
            <v>WI</v>
          </cell>
        </row>
        <row r="62">
          <cell r="A62" t="str">
            <v>WY</v>
          </cell>
        </row>
        <row r="63">
          <cell r="A63" t="str">
            <v>Non-US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ite Info"/>
      <sheetName val="Development Budget"/>
      <sheetName val="Project Details - Rental"/>
      <sheetName val="Scorecard - Rental"/>
      <sheetName val="Summary &amp; Certification"/>
      <sheetName val="Lists"/>
    </sheetNames>
    <sheetDataSet>
      <sheetData sheetId="0" refreshError="1"/>
      <sheetData sheetId="1" refreshError="1"/>
      <sheetData sheetId="2" refreshError="1"/>
      <sheetData sheetId="3" refreshError="1"/>
      <sheetData sheetId="4" refreshError="1"/>
      <sheetData sheetId="5" refreshError="1"/>
      <sheetData sheetId="6">
        <row r="1">
          <cell r="B1" t="str">
            <v>Y</v>
          </cell>
        </row>
        <row r="2">
          <cell r="B2" t="str">
            <v>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ite Info"/>
      <sheetName val="Development Budget"/>
      <sheetName val="Project Details-Rental"/>
      <sheetName val="Project Details-Ownership"/>
      <sheetName val="Scorecard - Rental"/>
      <sheetName val="Scorecard - Ownership"/>
      <sheetName val="Project Summary"/>
      <sheetName val="Summary &amp; Certification"/>
      <sheetName val="Pools"/>
      <sheetName val="Lists"/>
    </sheetNames>
    <sheetDataSet>
      <sheetData sheetId="0"/>
      <sheetData sheetId="1"/>
      <sheetData sheetId="2">
        <row r="119">
          <cell r="L11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62D0-7B03-4BA3-9129-29F1D2181E75}">
  <sheetPr>
    <tabColor rgb="FF00AEEF"/>
    <pageSetUpPr autoPageBreaks="0"/>
  </sheetPr>
  <dimension ref="A1:U44"/>
  <sheetViews>
    <sheetView showGridLines="0" showRuler="0" topLeftCell="A12" zoomScaleNormal="100" zoomScaleSheetLayoutView="100" zoomScalePageLayoutView="120" workbookViewId="0">
      <selection activeCell="G32" sqref="G32"/>
    </sheetView>
  </sheetViews>
  <sheetFormatPr defaultColWidth="9.7109375" defaultRowHeight="15" x14ac:dyDescent="0.25"/>
  <cols>
    <col min="1" max="1" width="1.7109375" style="78" customWidth="1"/>
    <col min="2" max="5" width="14.42578125" style="76" customWidth="1"/>
    <col min="6" max="6" width="17.28515625" style="76" customWidth="1"/>
    <col min="7" max="8" width="14.42578125" style="76" customWidth="1"/>
    <col min="9" max="9" width="23.140625" style="76" customWidth="1"/>
    <col min="10" max="10" width="7.7109375" customWidth="1"/>
    <col min="12" max="16384" width="9.7109375" style="76"/>
  </cols>
  <sheetData>
    <row r="1" spans="1:21" ht="18.75" customHeight="1" x14ac:dyDescent="0.5">
      <c r="A1" s="74"/>
      <c r="B1" s="209"/>
      <c r="C1" s="75"/>
      <c r="D1" s="75"/>
      <c r="E1" s="75"/>
      <c r="F1" s="307" t="s">
        <v>478</v>
      </c>
      <c r="G1" s="307"/>
      <c r="H1" s="307"/>
      <c r="I1" s="308"/>
    </row>
    <row r="2" spans="1:21" ht="15.75" customHeight="1" x14ac:dyDescent="0.25">
      <c r="A2" s="77"/>
      <c r="B2" s="208"/>
      <c r="C2" s="78"/>
      <c r="D2" s="78"/>
      <c r="E2" s="78"/>
      <c r="F2" s="309"/>
      <c r="G2" s="309"/>
      <c r="H2" s="309"/>
      <c r="I2" s="310"/>
    </row>
    <row r="3" spans="1:21" ht="18.75" x14ac:dyDescent="0.3">
      <c r="A3" s="77"/>
      <c r="B3" s="77"/>
      <c r="C3" s="78"/>
      <c r="D3" s="78"/>
      <c r="E3" s="78"/>
      <c r="F3" s="311" t="s">
        <v>365</v>
      </c>
      <c r="G3" s="311"/>
      <c r="H3" s="311"/>
      <c r="I3" s="312"/>
    </row>
    <row r="4" spans="1:21" x14ac:dyDescent="0.25">
      <c r="A4" s="77"/>
      <c r="B4" s="77"/>
      <c r="C4" s="78"/>
      <c r="D4" s="78"/>
      <c r="E4" s="78"/>
      <c r="F4" s="313" t="s">
        <v>479</v>
      </c>
      <c r="G4" s="313"/>
      <c r="H4" s="313"/>
      <c r="I4" s="314"/>
    </row>
    <row r="5" spans="1:21" x14ac:dyDescent="0.25">
      <c r="A5" s="77"/>
      <c r="B5" s="77"/>
      <c r="C5" s="78"/>
      <c r="D5" s="78"/>
      <c r="E5" s="78"/>
      <c r="F5" s="315" t="s">
        <v>457</v>
      </c>
      <c r="G5" s="315"/>
      <c r="H5" s="315"/>
      <c r="I5" s="316"/>
    </row>
    <row r="6" spans="1:21" ht="15" customHeight="1" x14ac:dyDescent="0.25">
      <c r="A6" s="77"/>
      <c r="B6" s="317" t="s">
        <v>497</v>
      </c>
      <c r="C6" s="318"/>
      <c r="D6" s="318"/>
      <c r="E6" s="318"/>
      <c r="F6" s="318"/>
      <c r="G6" s="318"/>
      <c r="H6" s="318"/>
      <c r="I6" s="319"/>
    </row>
    <row r="7" spans="1:21" x14ac:dyDescent="0.25">
      <c r="A7" s="77"/>
      <c r="B7" s="317"/>
      <c r="C7" s="318"/>
      <c r="D7" s="318"/>
      <c r="E7" s="318"/>
      <c r="F7" s="318"/>
      <c r="G7" s="318"/>
      <c r="H7" s="318"/>
      <c r="I7" s="319"/>
    </row>
    <row r="8" spans="1:21" ht="19.5" customHeight="1" x14ac:dyDescent="0.25">
      <c r="A8" s="77"/>
      <c r="B8" s="320" t="s">
        <v>314</v>
      </c>
      <c r="C8" s="287"/>
      <c r="D8" s="287"/>
      <c r="E8" s="287"/>
      <c r="F8" s="287"/>
      <c r="G8" s="287"/>
      <c r="H8" s="287"/>
      <c r="I8" s="321"/>
    </row>
    <row r="9" spans="1:21" x14ac:dyDescent="0.25">
      <c r="A9" s="77"/>
      <c r="B9" s="206" t="s">
        <v>0</v>
      </c>
      <c r="C9" s="80"/>
      <c r="D9" s="80"/>
      <c r="E9" s="80"/>
      <c r="F9" s="81" t="s">
        <v>3</v>
      </c>
      <c r="G9" s="82"/>
      <c r="H9" s="82"/>
      <c r="I9" s="83"/>
    </row>
    <row r="10" spans="1:21" x14ac:dyDescent="0.25">
      <c r="A10" s="77"/>
      <c r="B10" s="303"/>
      <c r="C10" s="304"/>
      <c r="D10" s="305"/>
      <c r="E10" s="80"/>
      <c r="F10" s="322"/>
      <c r="G10" s="323"/>
      <c r="H10" s="324"/>
      <c r="I10" s="83"/>
    </row>
    <row r="11" spans="1:21" x14ac:dyDescent="0.25">
      <c r="A11" s="77"/>
      <c r="B11" s="207" t="s">
        <v>1</v>
      </c>
      <c r="C11" s="82"/>
      <c r="D11" s="82"/>
      <c r="E11" s="80"/>
      <c r="F11" s="84" t="s">
        <v>2</v>
      </c>
      <c r="G11" s="85"/>
      <c r="H11" s="79" t="s">
        <v>474</v>
      </c>
      <c r="I11" s="83"/>
    </row>
    <row r="12" spans="1:21" x14ac:dyDescent="0.25">
      <c r="A12" s="77"/>
      <c r="B12" s="325"/>
      <c r="C12" s="326"/>
      <c r="D12" s="327"/>
      <c r="E12" s="80"/>
      <c r="F12" s="328"/>
      <c r="G12" s="329"/>
      <c r="H12" s="306"/>
      <c r="I12" s="306"/>
    </row>
    <row r="13" spans="1:21" x14ac:dyDescent="0.25">
      <c r="B13" s="265"/>
      <c r="C13" s="266"/>
      <c r="D13" s="266"/>
      <c r="E13" s="267"/>
      <c r="F13" s="268"/>
      <c r="G13" s="268"/>
      <c r="H13" s="306"/>
      <c r="I13" s="306"/>
    </row>
    <row r="14" spans="1:21" x14ac:dyDescent="0.25">
      <c r="B14" s="265"/>
      <c r="C14" s="266"/>
      <c r="D14" s="266"/>
      <c r="E14" s="267"/>
      <c r="F14" s="268"/>
      <c r="G14" s="268"/>
      <c r="H14" s="306"/>
      <c r="I14" s="306"/>
    </row>
    <row r="15" spans="1:21" s="78" customFormat="1" x14ac:dyDescent="0.25">
      <c r="B15" s="269"/>
      <c r="C15" s="267"/>
      <c r="D15" s="267"/>
      <c r="E15" s="267"/>
      <c r="F15" s="267"/>
      <c r="G15" s="267"/>
      <c r="H15" s="86"/>
      <c r="I15" s="87"/>
      <c r="J15"/>
      <c r="K15"/>
    </row>
    <row r="16" spans="1:21" ht="19.5" customHeight="1" x14ac:dyDescent="0.25">
      <c r="A16" s="77"/>
      <c r="B16" s="286" t="s">
        <v>4</v>
      </c>
      <c r="C16" s="288"/>
      <c r="D16" s="288"/>
      <c r="E16" s="288"/>
      <c r="F16" s="288"/>
      <c r="G16" s="288"/>
      <c r="H16" s="288"/>
      <c r="I16" s="289"/>
      <c r="L16" s="78"/>
      <c r="M16" s="78"/>
      <c r="N16" s="78"/>
      <c r="O16" s="78"/>
      <c r="P16" s="78"/>
      <c r="Q16" s="78"/>
      <c r="R16" s="78"/>
      <c r="S16" s="78"/>
      <c r="T16" s="78"/>
      <c r="U16" s="78"/>
    </row>
    <row r="17" spans="1:21" s="91" customFormat="1" x14ac:dyDescent="0.25">
      <c r="A17" s="88"/>
      <c r="B17" s="206" t="s">
        <v>5</v>
      </c>
      <c r="C17" s="79"/>
      <c r="D17" s="79"/>
      <c r="E17" s="89"/>
      <c r="F17" s="79" t="s">
        <v>6</v>
      </c>
      <c r="G17" s="79"/>
      <c r="H17" s="79"/>
      <c r="I17" s="90"/>
      <c r="J17"/>
      <c r="K17"/>
    </row>
    <row r="18" spans="1:21" x14ac:dyDescent="0.25">
      <c r="A18" s="77"/>
      <c r="B18" s="303"/>
      <c r="C18" s="304"/>
      <c r="D18" s="305"/>
      <c r="E18" s="78"/>
      <c r="F18" s="303"/>
      <c r="G18" s="304"/>
      <c r="H18" s="305"/>
      <c r="I18" s="83"/>
    </row>
    <row r="19" spans="1:21" s="91" customFormat="1" x14ac:dyDescent="0.25">
      <c r="A19" s="88"/>
      <c r="B19" s="206" t="s">
        <v>7</v>
      </c>
      <c r="C19" s="79"/>
      <c r="D19" s="79"/>
      <c r="E19" s="89"/>
      <c r="F19" s="79" t="s">
        <v>8</v>
      </c>
      <c r="G19" s="79"/>
      <c r="H19" s="79"/>
      <c r="I19" s="90"/>
      <c r="J19"/>
      <c r="K19"/>
    </row>
    <row r="20" spans="1:21" x14ac:dyDescent="0.25">
      <c r="A20" s="77"/>
      <c r="B20" s="303"/>
      <c r="C20" s="305"/>
      <c r="D20" s="80"/>
      <c r="E20" s="78"/>
      <c r="F20" s="303"/>
      <c r="G20" s="304"/>
      <c r="H20" s="305"/>
      <c r="I20" s="83"/>
      <c r="K20" s="76"/>
    </row>
    <row r="21" spans="1:21" s="91" customFormat="1" x14ac:dyDescent="0.25">
      <c r="A21" s="88"/>
      <c r="B21" s="206" t="s">
        <v>12</v>
      </c>
      <c r="C21" s="79"/>
      <c r="D21" s="79" t="s">
        <v>13</v>
      </c>
      <c r="E21" s="89"/>
      <c r="F21" s="79" t="s">
        <v>9</v>
      </c>
      <c r="G21" s="79"/>
      <c r="H21" s="79" t="s">
        <v>10</v>
      </c>
      <c r="I21" s="90" t="s">
        <v>11</v>
      </c>
      <c r="J21"/>
      <c r="K21"/>
    </row>
    <row r="22" spans="1:21" x14ac:dyDescent="0.25">
      <c r="A22" s="77"/>
      <c r="B22" s="293"/>
      <c r="C22" s="294"/>
      <c r="D22" s="1"/>
      <c r="E22" s="78"/>
      <c r="F22" s="295"/>
      <c r="G22" s="296"/>
      <c r="H22" s="1"/>
      <c r="I22" s="1"/>
    </row>
    <row r="23" spans="1:21" s="91" customFormat="1" x14ac:dyDescent="0.25">
      <c r="A23" s="88"/>
      <c r="B23" s="206" t="s">
        <v>16</v>
      </c>
      <c r="C23" s="79"/>
      <c r="D23" s="79"/>
      <c r="E23" s="89"/>
      <c r="F23" s="79" t="s">
        <v>14</v>
      </c>
      <c r="G23" s="79" t="s">
        <v>15</v>
      </c>
      <c r="I23" s="90"/>
      <c r="J23"/>
      <c r="K23"/>
    </row>
    <row r="24" spans="1:21" x14ac:dyDescent="0.25">
      <c r="A24" s="77"/>
      <c r="B24" s="297"/>
      <c r="C24" s="298"/>
      <c r="D24" s="299"/>
      <c r="E24" s="78"/>
      <c r="F24" s="1"/>
      <c r="G24" s="270"/>
      <c r="I24" s="83"/>
    </row>
    <row r="25" spans="1:21" s="91" customFormat="1" x14ac:dyDescent="0.25">
      <c r="A25" s="88"/>
      <c r="B25" s="205"/>
      <c r="E25" s="89"/>
      <c r="F25" s="79"/>
      <c r="G25" s="79"/>
      <c r="H25" s="79"/>
      <c r="I25" s="90"/>
      <c r="J25"/>
      <c r="K25"/>
    </row>
    <row r="26" spans="1:21" ht="19.5" customHeight="1" x14ac:dyDescent="0.25">
      <c r="A26" s="77"/>
      <c r="B26" s="286" t="s">
        <v>366</v>
      </c>
      <c r="C26" s="288"/>
      <c r="D26" s="288"/>
      <c r="E26" s="288"/>
      <c r="F26" s="288"/>
      <c r="G26" s="288"/>
      <c r="H26" s="288"/>
      <c r="I26" s="289"/>
      <c r="L26" s="78"/>
      <c r="M26" s="78"/>
      <c r="N26" s="78"/>
      <c r="O26" s="78"/>
      <c r="P26" s="78"/>
      <c r="Q26" s="78"/>
      <c r="R26" s="78"/>
      <c r="S26" s="78"/>
      <c r="T26" s="78"/>
      <c r="U26" s="78"/>
    </row>
    <row r="27" spans="1:21" ht="15" customHeight="1" x14ac:dyDescent="0.25">
      <c r="A27" s="77"/>
      <c r="B27" s="300" t="s">
        <v>496</v>
      </c>
      <c r="C27" s="301"/>
      <c r="D27" s="301"/>
      <c r="E27" s="301"/>
      <c r="F27" s="301"/>
      <c r="G27" s="301"/>
      <c r="H27" s="301"/>
      <c r="I27" s="302"/>
    </row>
    <row r="28" spans="1:21" x14ac:dyDescent="0.25">
      <c r="A28" s="77"/>
      <c r="B28" s="300"/>
      <c r="C28" s="301"/>
      <c r="D28" s="301"/>
      <c r="E28" s="301"/>
      <c r="F28" s="301"/>
      <c r="G28" s="301"/>
      <c r="H28" s="301"/>
      <c r="I28" s="302"/>
    </row>
    <row r="29" spans="1:21" x14ac:dyDescent="0.25">
      <c r="A29" s="77"/>
      <c r="B29" s="176"/>
      <c r="C29" s="80"/>
      <c r="D29" s="80"/>
      <c r="E29" s="92"/>
      <c r="F29" s="80"/>
      <c r="G29" s="92"/>
      <c r="H29" s="92"/>
      <c r="I29" s="83"/>
    </row>
    <row r="30" spans="1:21" x14ac:dyDescent="0.25">
      <c r="A30" s="77"/>
      <c r="B30" s="204"/>
      <c r="C30" s="1"/>
      <c r="D30" s="19" t="s">
        <v>495</v>
      </c>
      <c r="E30" s="80"/>
      <c r="F30" s="78"/>
      <c r="G30" s="1"/>
      <c r="H30" s="80" t="s">
        <v>494</v>
      </c>
      <c r="I30" s="93"/>
    </row>
    <row r="31" spans="1:21" ht="29.25" customHeight="1" x14ac:dyDescent="0.25">
      <c r="A31" s="77"/>
      <c r="B31" s="204"/>
      <c r="C31" s="80"/>
      <c r="D31" s="80"/>
      <c r="E31" s="80"/>
      <c r="F31" s="78"/>
      <c r="G31" s="283" t="s">
        <v>493</v>
      </c>
      <c r="H31" s="283"/>
      <c r="I31" s="284"/>
    </row>
    <row r="32" spans="1:21" x14ac:dyDescent="0.25">
      <c r="A32" s="77"/>
      <c r="B32" s="204"/>
      <c r="C32" s="201"/>
      <c r="D32" s="80" t="s">
        <v>367</v>
      </c>
      <c r="E32" s="80"/>
      <c r="F32" s="78"/>
      <c r="G32" s="2"/>
      <c r="H32" s="80" t="s">
        <v>17</v>
      </c>
      <c r="I32" s="93"/>
    </row>
    <row r="33" spans="1:11" ht="33" customHeight="1" x14ac:dyDescent="0.25">
      <c r="A33" s="77"/>
      <c r="B33" s="204"/>
      <c r="C33" s="285" t="s">
        <v>492</v>
      </c>
      <c r="D33" s="285"/>
      <c r="E33" s="285"/>
      <c r="F33" s="80"/>
      <c r="G33" s="94"/>
      <c r="I33" s="175"/>
      <c r="J33" s="76"/>
      <c r="K33" s="76"/>
    </row>
    <row r="34" spans="1:11" ht="19.5" customHeight="1" x14ac:dyDescent="0.25">
      <c r="A34" s="77"/>
      <c r="B34" s="286" t="s">
        <v>368</v>
      </c>
      <c r="C34" s="287"/>
      <c r="D34" s="288"/>
      <c r="E34" s="288"/>
      <c r="F34" s="288"/>
      <c r="G34" s="288"/>
      <c r="H34" s="288"/>
      <c r="I34" s="289"/>
    </row>
    <row r="35" spans="1:11" customFormat="1" ht="33.75" customHeight="1" x14ac:dyDescent="0.25">
      <c r="A35" s="77"/>
      <c r="B35" s="290" t="s">
        <v>456</v>
      </c>
      <c r="C35" s="291"/>
      <c r="D35" s="291"/>
      <c r="E35" s="291"/>
      <c r="F35" s="291"/>
      <c r="G35" s="291"/>
      <c r="H35" s="291"/>
      <c r="I35" s="292"/>
    </row>
    <row r="36" spans="1:11" customFormat="1" ht="62.25" customHeight="1" x14ac:dyDescent="0.25">
      <c r="A36" s="77"/>
      <c r="B36" s="272" t="s">
        <v>491</v>
      </c>
      <c r="C36" s="273"/>
      <c r="D36" s="273"/>
      <c r="E36" s="273"/>
      <c r="F36" s="273" t="s">
        <v>490</v>
      </c>
      <c r="G36" s="273"/>
      <c r="H36" s="273"/>
      <c r="I36" s="274"/>
    </row>
    <row r="37" spans="1:11" customFormat="1" ht="56.25" customHeight="1" x14ac:dyDescent="0.25">
      <c r="A37" s="77"/>
      <c r="B37" s="272" t="s">
        <v>489</v>
      </c>
      <c r="C37" s="273"/>
      <c r="D37" s="273"/>
      <c r="E37" s="273"/>
      <c r="F37" s="273" t="s">
        <v>488</v>
      </c>
      <c r="G37" s="273"/>
      <c r="H37" s="273"/>
      <c r="I37" s="274"/>
    </row>
    <row r="38" spans="1:11" customFormat="1" ht="72.75" customHeight="1" x14ac:dyDescent="0.25">
      <c r="A38" s="77"/>
      <c r="B38" s="272" t="s">
        <v>487</v>
      </c>
      <c r="C38" s="273"/>
      <c r="D38" s="273"/>
      <c r="E38" s="273"/>
      <c r="F38" s="275" t="s">
        <v>486</v>
      </c>
      <c r="G38" s="275"/>
      <c r="H38" s="275"/>
      <c r="I38" s="276"/>
    </row>
    <row r="39" spans="1:11" customFormat="1" ht="75.75" customHeight="1" x14ac:dyDescent="0.25">
      <c r="A39" s="77"/>
      <c r="B39" s="280" t="s">
        <v>485</v>
      </c>
      <c r="C39" s="275"/>
      <c r="D39" s="275"/>
      <c r="E39" s="275"/>
      <c r="F39" s="275" t="s">
        <v>484</v>
      </c>
      <c r="G39" s="275"/>
      <c r="H39" s="275"/>
      <c r="I39" s="276"/>
    </row>
    <row r="40" spans="1:11" customFormat="1" ht="41.25" customHeight="1" x14ac:dyDescent="0.25">
      <c r="A40" s="77"/>
      <c r="B40" s="280" t="s">
        <v>483</v>
      </c>
      <c r="C40" s="275"/>
      <c r="D40" s="275"/>
      <c r="E40" s="275"/>
      <c r="F40" s="273" t="s">
        <v>482</v>
      </c>
      <c r="G40" s="273"/>
      <c r="H40" s="273"/>
      <c r="I40" s="274"/>
    </row>
    <row r="41" spans="1:11" customFormat="1" ht="46.5" customHeight="1" x14ac:dyDescent="0.25">
      <c r="A41" s="77"/>
      <c r="B41" s="280" t="s">
        <v>481</v>
      </c>
      <c r="C41" s="275"/>
      <c r="D41" s="275"/>
      <c r="E41" s="275"/>
      <c r="F41" s="281" t="s">
        <v>480</v>
      </c>
      <c r="G41" s="281"/>
      <c r="H41" s="281"/>
      <c r="I41" s="282"/>
    </row>
    <row r="42" spans="1:11" customFormat="1" ht="34.5" customHeight="1" x14ac:dyDescent="0.25">
      <c r="A42" s="78"/>
      <c r="B42" s="277" t="s">
        <v>459</v>
      </c>
      <c r="C42" s="278"/>
      <c r="D42" s="278"/>
      <c r="E42" s="278"/>
      <c r="F42" s="278"/>
      <c r="G42" s="278"/>
      <c r="H42" s="278"/>
      <c r="I42" s="279"/>
    </row>
    <row r="43" spans="1:11" customFormat="1" x14ac:dyDescent="0.25"/>
    <row r="44" spans="1:11" customFormat="1" x14ac:dyDescent="0.25"/>
  </sheetData>
  <sheetProtection algorithmName="SHA-512" hashValue="brGpoVEfxFENkqx86AXXyNKxvTtWdENmJWpvtZMXqK4WYbJCmfK7+xTouRF/J9JTxozO/rbQK8+vi29yvVgh0w==" saltValue="8YziKx+Aj/OBF2rN11ZFEA==" spinCount="100000" sheet="1" selectLockedCells="1"/>
  <mergeCells count="40">
    <mergeCell ref="H13:I13"/>
    <mergeCell ref="H14:I14"/>
    <mergeCell ref="F1:I2"/>
    <mergeCell ref="F3:I3"/>
    <mergeCell ref="F4:I4"/>
    <mergeCell ref="F5:I5"/>
    <mergeCell ref="B6:I7"/>
    <mergeCell ref="B8:I8"/>
    <mergeCell ref="B10:D10"/>
    <mergeCell ref="F10:H10"/>
    <mergeCell ref="B12:D12"/>
    <mergeCell ref="F12:G12"/>
    <mergeCell ref="H12:I12"/>
    <mergeCell ref="B16:I16"/>
    <mergeCell ref="B18:D18"/>
    <mergeCell ref="F18:H18"/>
    <mergeCell ref="B20:C20"/>
    <mergeCell ref="F20:H20"/>
    <mergeCell ref="B22:C22"/>
    <mergeCell ref="F22:G22"/>
    <mergeCell ref="B24:D24"/>
    <mergeCell ref="B26:I26"/>
    <mergeCell ref="B27:I28"/>
    <mergeCell ref="G31:I31"/>
    <mergeCell ref="C33:E33"/>
    <mergeCell ref="B34:I34"/>
    <mergeCell ref="B35:I35"/>
    <mergeCell ref="B36:E36"/>
    <mergeCell ref="F36:I36"/>
    <mergeCell ref="B37:E37"/>
    <mergeCell ref="F37:I37"/>
    <mergeCell ref="B38:E38"/>
    <mergeCell ref="F38:I38"/>
    <mergeCell ref="B42:I42"/>
    <mergeCell ref="B39:E39"/>
    <mergeCell ref="F39:I39"/>
    <mergeCell ref="B40:E40"/>
    <mergeCell ref="F40:I40"/>
    <mergeCell ref="B41:E41"/>
    <mergeCell ref="F41:I41"/>
  </mergeCells>
  <pageMargins left="0.25" right="0.25" top="0.75" bottom="0.75" header="0.3" footer="0.3"/>
  <pageSetup scale="85" fitToWidth="0" fitToHeight="0" orientation="portrait" r:id="rId1"/>
  <headerFooter>
    <oddHeader xml:space="preserve">&amp;C&amp;"-,Bold"City of Cincinnati, Department of Community and Economic Development
HOMEOWNERSHIP and RENTAL NOTICE OF FUND AVAILABILITY APPLICATION&amp;R&amp;G  </oddHeader>
  </headerFooter>
  <drawing r:id="rId2"/>
  <legacyDrawing r:id="rId3"/>
  <legacyDrawingHF r:id="rId4"/>
  <extLst>
    <ext xmlns:x14="http://schemas.microsoft.com/office/spreadsheetml/2009/9/main" uri="{CCE6A557-97BC-4b89-ADB6-D9C93CAAB3DF}">
      <x14:dataValidations xmlns:xm="http://schemas.microsoft.com/office/excel/2006/main" count="6">
        <x14:dataValidation type="list" allowBlank="1" showInputMessage="1" showErrorMessage="1" xr:uid="{0485FEE7-8735-4E00-A40C-26986D7E6F44}">
          <x14:formula1>
            <xm:f>Lists!$A$12:$A$63</xm:f>
          </x14:formula1>
          <xm:sqref>H22</xm:sqref>
        </x14:dataValidation>
        <x14:dataValidation type="list" allowBlank="1" showInputMessage="1" showErrorMessage="1" xr:uid="{7A45F17D-2E94-4CD7-AA01-99109CF28622}">
          <x14:formula1>
            <xm:f>Lists!$B$4:$B$54</xm:f>
          </x14:formula1>
          <xm:sqref>F10:H10</xm:sqref>
        </x14:dataValidation>
        <x14:dataValidation type="list" allowBlank="1" showInputMessage="1" showErrorMessage="1" xr:uid="{FBF0C051-2111-4152-AA57-04D0666B9DA1}">
          <x14:formula1>
            <xm:f>Lists!$B$1:$B$2</xm:f>
          </x14:formula1>
          <xm:sqref>G32 C30 G30</xm:sqref>
        </x14:dataValidation>
        <x14:dataValidation type="list" allowBlank="1" showInputMessage="1" showErrorMessage="1" xr:uid="{F5810D3F-D144-4A41-AE51-882BA0B846BD}">
          <x14:formula1>
            <xm:f>Lists!$F$21:$F$25</xm:f>
          </x14:formula1>
          <xm:sqref>C32</xm:sqref>
        </x14:dataValidation>
        <x14:dataValidation type="list" allowBlank="1" showInputMessage="1" showErrorMessage="1" xr:uid="{09A74F16-5F84-47A4-AA1E-2EAC7A3ABC8F}">
          <x14:formula1>
            <xm:f>Lists!$A$65:$A$72</xm:f>
          </x14:formula1>
          <xm:sqref>H12:I12 H14:I14 H13:I13</xm:sqref>
        </x14:dataValidation>
        <x14:dataValidation type="list" allowBlank="1" showInputMessage="1" showErrorMessage="1" xr:uid="{E4E2EE4E-0BFA-4EAA-A916-CC8D41CF050C}">
          <x14:formula1>
            <xm:f>Lists!$A$1:$A$10</xm:f>
          </x14:formula1>
          <xm:sqref>B20:C20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6028-D609-4081-8DCC-F73B3C4876E1}">
  <dimension ref="A1:I31"/>
  <sheetViews>
    <sheetView workbookViewId="0">
      <selection activeCell="F36" sqref="F36"/>
    </sheetView>
  </sheetViews>
  <sheetFormatPr defaultColWidth="9.140625" defaultRowHeight="15" x14ac:dyDescent="0.25"/>
  <cols>
    <col min="1" max="1" width="1.7109375" style="97" customWidth="1"/>
    <col min="2" max="9" width="13.7109375" style="97" customWidth="1"/>
    <col min="10" max="16384" width="9.140625" style="97"/>
  </cols>
  <sheetData>
    <row r="1" spans="1:9" ht="18.75" customHeight="1" x14ac:dyDescent="0.5">
      <c r="A1" s="74"/>
      <c r="B1" s="209"/>
      <c r="C1" s="75"/>
      <c r="D1" s="75"/>
      <c r="E1" s="75"/>
      <c r="F1" s="307" t="s">
        <v>478</v>
      </c>
      <c r="G1" s="307"/>
      <c r="H1" s="307"/>
      <c r="I1" s="308"/>
    </row>
    <row r="2" spans="1:9" ht="15.75" customHeight="1" x14ac:dyDescent="0.25">
      <c r="A2" s="77"/>
      <c r="B2" s="208"/>
      <c r="C2" s="78"/>
      <c r="D2" s="78"/>
      <c r="E2" s="78"/>
      <c r="F2" s="309"/>
      <c r="G2" s="309"/>
      <c r="H2" s="309"/>
      <c r="I2" s="310"/>
    </row>
    <row r="3" spans="1:9" ht="18.75" customHeight="1" x14ac:dyDescent="0.3">
      <c r="A3" s="77"/>
      <c r="B3" s="77"/>
      <c r="C3" s="78"/>
      <c r="D3" s="78"/>
      <c r="E3" s="78"/>
      <c r="F3" s="311" t="s">
        <v>365</v>
      </c>
      <c r="G3" s="311"/>
      <c r="H3" s="311"/>
      <c r="I3" s="312"/>
    </row>
    <row r="4" spans="1:9" x14ac:dyDescent="0.25">
      <c r="A4" s="77"/>
      <c r="B4" s="77"/>
      <c r="C4" s="78"/>
      <c r="D4" s="78"/>
      <c r="E4" s="78"/>
      <c r="F4" s="332" t="s">
        <v>462</v>
      </c>
      <c r="G4" s="332"/>
      <c r="H4" s="332"/>
      <c r="I4" s="333"/>
    </row>
    <row r="5" spans="1:9" x14ac:dyDescent="0.25">
      <c r="A5" s="77"/>
      <c r="B5" s="77"/>
      <c r="C5" s="78"/>
      <c r="D5" s="78"/>
      <c r="E5" s="78"/>
      <c r="F5" s="334"/>
      <c r="G5" s="334"/>
      <c r="H5" s="334"/>
      <c r="I5" s="335"/>
    </row>
    <row r="6" spans="1:9" ht="15" customHeight="1" x14ac:dyDescent="0.25">
      <c r="A6" s="77"/>
      <c r="B6" s="317"/>
      <c r="C6" s="318"/>
      <c r="D6" s="318"/>
      <c r="E6" s="318"/>
      <c r="F6" s="318"/>
      <c r="G6" s="318"/>
      <c r="H6" s="318"/>
      <c r="I6" s="319"/>
    </row>
    <row r="7" spans="1:9" x14ac:dyDescent="0.25">
      <c r="A7" s="77"/>
      <c r="B7" s="317"/>
      <c r="C7" s="318"/>
      <c r="D7" s="318"/>
      <c r="E7" s="318"/>
      <c r="F7" s="318"/>
      <c r="G7" s="318"/>
      <c r="H7" s="318"/>
      <c r="I7" s="319"/>
    </row>
    <row r="8" spans="1:9" ht="19.5" customHeight="1" x14ac:dyDescent="0.25">
      <c r="A8" s="77"/>
      <c r="B8" s="320" t="s">
        <v>500</v>
      </c>
      <c r="C8" s="287"/>
      <c r="D8" s="287"/>
      <c r="E8" s="287"/>
      <c r="F8" s="287"/>
      <c r="G8" s="287"/>
      <c r="H8" s="287"/>
      <c r="I8" s="321"/>
    </row>
    <row r="9" spans="1:9" ht="18" x14ac:dyDescent="0.25">
      <c r="A9" s="78"/>
      <c r="B9" s="214"/>
      <c r="C9" s="213"/>
      <c r="D9" s="213"/>
      <c r="E9" s="213"/>
      <c r="F9" s="213"/>
      <c r="G9" s="213"/>
      <c r="H9" s="213"/>
      <c r="I9" s="193"/>
    </row>
    <row r="10" spans="1:9" x14ac:dyDescent="0.25">
      <c r="A10" s="78"/>
      <c r="B10" s="338" t="s">
        <v>461</v>
      </c>
      <c r="C10" s="339"/>
      <c r="D10" s="215">
        <v>1</v>
      </c>
      <c r="E10" s="215">
        <v>2</v>
      </c>
      <c r="F10" s="215">
        <v>3</v>
      </c>
      <c r="G10" s="215">
        <v>4</v>
      </c>
      <c r="H10" s="215">
        <v>5</v>
      </c>
      <c r="I10" s="196">
        <v>6</v>
      </c>
    </row>
    <row r="11" spans="1:9" x14ac:dyDescent="0.25">
      <c r="B11" s="216" t="s">
        <v>460</v>
      </c>
      <c r="C11" s="99"/>
      <c r="I11" s="106"/>
    </row>
    <row r="12" spans="1:9" x14ac:dyDescent="0.25">
      <c r="B12" s="217">
        <v>0.3</v>
      </c>
      <c r="C12" s="99"/>
      <c r="D12" s="210">
        <v>22050</v>
      </c>
      <c r="E12" s="210">
        <v>25200</v>
      </c>
      <c r="F12" s="210">
        <v>28350</v>
      </c>
      <c r="G12" s="210">
        <v>31450</v>
      </c>
      <c r="H12" s="210">
        <v>34000</v>
      </c>
      <c r="I12" s="198">
        <v>36500</v>
      </c>
    </row>
    <row r="13" spans="1:9" x14ac:dyDescent="0.25">
      <c r="B13" s="217">
        <v>0.5</v>
      </c>
      <c r="C13" s="99"/>
      <c r="D13" s="210">
        <v>36700</v>
      </c>
      <c r="E13" s="210">
        <v>41950</v>
      </c>
      <c r="F13" s="210">
        <v>47200</v>
      </c>
      <c r="G13" s="210">
        <v>52400</v>
      </c>
      <c r="H13" s="210">
        <v>56600</v>
      </c>
      <c r="I13" s="198">
        <v>60800</v>
      </c>
    </row>
    <row r="14" spans="1:9" x14ac:dyDescent="0.25">
      <c r="B14" s="217">
        <v>0.6</v>
      </c>
      <c r="C14" s="99"/>
      <c r="D14" s="210">
        <v>44040</v>
      </c>
      <c r="E14" s="210">
        <v>50340</v>
      </c>
      <c r="F14" s="210">
        <v>56640</v>
      </c>
      <c r="G14" s="210">
        <v>62880</v>
      </c>
      <c r="H14" s="210">
        <v>67920</v>
      </c>
      <c r="I14" s="198">
        <v>72960</v>
      </c>
    </row>
    <row r="15" spans="1:9" x14ac:dyDescent="0.25">
      <c r="B15" s="217">
        <v>0.8</v>
      </c>
      <c r="C15" s="99"/>
      <c r="D15" s="210">
        <v>58700</v>
      </c>
      <c r="E15" s="210">
        <v>67100</v>
      </c>
      <c r="F15" s="210">
        <v>75500</v>
      </c>
      <c r="G15" s="210">
        <v>83850</v>
      </c>
      <c r="H15" s="210">
        <v>90600</v>
      </c>
      <c r="I15" s="198">
        <v>97300</v>
      </c>
    </row>
    <row r="16" spans="1:9" x14ac:dyDescent="0.25">
      <c r="B16" s="217">
        <v>1</v>
      </c>
      <c r="C16" s="99"/>
      <c r="D16" s="210">
        <v>73400</v>
      </c>
      <c r="E16" s="210">
        <v>83900</v>
      </c>
      <c r="F16" s="210">
        <v>94400</v>
      </c>
      <c r="G16" s="210">
        <v>104800</v>
      </c>
      <c r="H16" s="210">
        <v>113200</v>
      </c>
      <c r="I16" s="198">
        <v>121600</v>
      </c>
    </row>
    <row r="17" spans="1:9" x14ac:dyDescent="0.25">
      <c r="B17" s="217">
        <v>1.2</v>
      </c>
      <c r="C17" s="99"/>
      <c r="D17" s="210">
        <v>88050</v>
      </c>
      <c r="E17" s="210">
        <v>100600</v>
      </c>
      <c r="F17" s="210">
        <v>113200</v>
      </c>
      <c r="G17" s="210">
        <v>125750</v>
      </c>
      <c r="H17" s="210">
        <v>135800</v>
      </c>
      <c r="I17" s="198">
        <v>145900</v>
      </c>
    </row>
    <row r="18" spans="1:9" x14ac:dyDescent="0.25">
      <c r="B18" s="218"/>
      <c r="C18" s="194"/>
      <c r="D18" s="194"/>
      <c r="E18" s="194"/>
      <c r="F18" s="194"/>
      <c r="G18" s="194"/>
      <c r="H18" s="194"/>
      <c r="I18" s="195"/>
    </row>
    <row r="19" spans="1:9" ht="19.5" customHeight="1" x14ac:dyDescent="0.25">
      <c r="A19" s="77"/>
      <c r="B19" s="320" t="s">
        <v>501</v>
      </c>
      <c r="C19" s="287"/>
      <c r="D19" s="287"/>
      <c r="E19" s="287"/>
      <c r="F19" s="287"/>
      <c r="G19" s="287"/>
      <c r="H19" s="287"/>
      <c r="I19" s="321"/>
    </row>
    <row r="20" spans="1:9" ht="9.75" customHeight="1" x14ac:dyDescent="0.25">
      <c r="A20" s="78"/>
      <c r="B20" s="214"/>
      <c r="C20" s="213"/>
      <c r="D20" s="213"/>
      <c r="E20" s="213"/>
      <c r="F20" s="213"/>
      <c r="G20" s="213"/>
      <c r="H20" s="213"/>
      <c r="I20" s="193"/>
    </row>
    <row r="21" spans="1:9" ht="18" x14ac:dyDescent="0.25">
      <c r="A21" s="78"/>
      <c r="B21" s="214"/>
      <c r="C21" s="213"/>
      <c r="D21" s="330" t="s">
        <v>498</v>
      </c>
      <c r="E21" s="331"/>
      <c r="F21" s="331"/>
      <c r="G21" s="331"/>
      <c r="H21" s="213"/>
      <c r="I21" s="193"/>
    </row>
    <row r="22" spans="1:9" x14ac:dyDescent="0.25">
      <c r="B22" s="336" t="s">
        <v>467</v>
      </c>
      <c r="C22" s="337"/>
      <c r="D22" s="211" t="s">
        <v>463</v>
      </c>
      <c r="E22" s="211" t="s">
        <v>464</v>
      </c>
      <c r="F22" s="211" t="s">
        <v>465</v>
      </c>
      <c r="G22" s="211" t="s">
        <v>466</v>
      </c>
      <c r="H22" s="99"/>
      <c r="I22" s="103"/>
    </row>
    <row r="23" spans="1:9" x14ac:dyDescent="0.25">
      <c r="B23" s="216"/>
      <c r="C23" s="99"/>
      <c r="D23" s="210">
        <v>228000</v>
      </c>
      <c r="E23" s="210">
        <v>292000</v>
      </c>
      <c r="F23" s="210">
        <v>353000</v>
      </c>
      <c r="G23" s="210">
        <v>438000</v>
      </c>
      <c r="H23" s="99"/>
      <c r="I23" s="103"/>
    </row>
    <row r="24" spans="1:9" x14ac:dyDescent="0.25">
      <c r="B24" s="216"/>
      <c r="C24" s="99"/>
      <c r="D24" s="210"/>
      <c r="E24" s="210"/>
      <c r="F24" s="210"/>
      <c r="G24" s="210"/>
      <c r="H24" s="99"/>
      <c r="I24" s="103"/>
    </row>
    <row r="25" spans="1:9" ht="18" x14ac:dyDescent="0.25">
      <c r="B25" s="214"/>
      <c r="C25" s="213"/>
      <c r="D25" s="330" t="s">
        <v>499</v>
      </c>
      <c r="E25" s="331"/>
      <c r="F25" s="331"/>
      <c r="G25" s="331"/>
      <c r="H25" s="99"/>
      <c r="I25" s="103"/>
    </row>
    <row r="26" spans="1:9" x14ac:dyDescent="0.25">
      <c r="B26" s="336" t="s">
        <v>467</v>
      </c>
      <c r="C26" s="337"/>
      <c r="D26" s="211" t="s">
        <v>463</v>
      </c>
      <c r="E26" s="211" t="s">
        <v>464</v>
      </c>
      <c r="F26" s="211" t="s">
        <v>465</v>
      </c>
      <c r="G26" s="211" t="s">
        <v>466</v>
      </c>
      <c r="H26" s="99"/>
      <c r="I26" s="103"/>
    </row>
    <row r="27" spans="1:9" x14ac:dyDescent="0.25">
      <c r="B27" s="216"/>
      <c r="C27" s="99"/>
      <c r="D27" s="210">
        <v>345000</v>
      </c>
      <c r="E27" s="210">
        <v>442000</v>
      </c>
      <c r="F27" s="210">
        <v>535000</v>
      </c>
      <c r="G27" s="210">
        <v>662000</v>
      </c>
      <c r="H27" s="99"/>
      <c r="I27" s="103"/>
    </row>
    <row r="28" spans="1:9" ht="8.25" customHeight="1" x14ac:dyDescent="0.25">
      <c r="B28" s="219"/>
      <c r="C28" s="197"/>
      <c r="D28" s="212"/>
      <c r="E28" s="212"/>
      <c r="F28" s="212"/>
      <c r="G28" s="212"/>
      <c r="H28" s="197"/>
      <c r="I28" s="107"/>
    </row>
    <row r="31" spans="1:9" x14ac:dyDescent="0.25">
      <c r="E31" s="203"/>
    </row>
  </sheetData>
  <sheetProtection algorithmName="SHA-512" hashValue="UHQNgEMUxvSTg41Umu7MWEXZZOTh39FpV2/tViWwdkvFIx4YnI4CcFpEI97FHFnBR3qL0N0p+0ZCxQEhgMvNxQ==" saltValue="InSV5aLy8gfaKK+4qSsQnQ==" spinCount="100000" sheet="1" selectLockedCells="1"/>
  <mergeCells count="12">
    <mergeCell ref="D25:G25"/>
    <mergeCell ref="B26:C26"/>
    <mergeCell ref="B10:C10"/>
    <mergeCell ref="B19:I19"/>
    <mergeCell ref="B22:C22"/>
    <mergeCell ref="B8:I8"/>
    <mergeCell ref="D21:G21"/>
    <mergeCell ref="F1:I2"/>
    <mergeCell ref="F3:I3"/>
    <mergeCell ref="F4:I4"/>
    <mergeCell ref="F5:I5"/>
    <mergeCell ref="B6: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EA605-F51A-4909-B35E-33463EB4D5CF}">
  <sheetPr>
    <pageSetUpPr autoPageBreaks="0"/>
  </sheetPr>
  <dimension ref="A1:Q41"/>
  <sheetViews>
    <sheetView showGridLines="0" zoomScaleNormal="100" workbookViewId="0">
      <selection activeCell="C33" sqref="C33:F33"/>
    </sheetView>
  </sheetViews>
  <sheetFormatPr defaultRowHeight="15" x14ac:dyDescent="0.25"/>
  <cols>
    <col min="1" max="1" width="1.7109375" customWidth="1"/>
    <col min="13" max="13" width="10.42578125" customWidth="1"/>
    <col min="16" max="16" width="2.7109375" customWidth="1"/>
  </cols>
  <sheetData>
    <row r="1" spans="1:17" ht="15" customHeight="1" x14ac:dyDescent="0.35">
      <c r="A1" s="95"/>
      <c r="B1" s="95"/>
      <c r="C1" s="96"/>
      <c r="D1" s="96"/>
      <c r="E1" s="96"/>
      <c r="F1" s="96"/>
      <c r="G1" s="96"/>
      <c r="H1" s="96"/>
      <c r="I1" s="96"/>
      <c r="J1" s="96"/>
      <c r="K1" s="307" t="s">
        <v>478</v>
      </c>
      <c r="L1" s="307"/>
      <c r="M1" s="307"/>
      <c r="N1" s="307"/>
      <c r="O1" s="307"/>
      <c r="P1" s="235"/>
      <c r="Q1" s="97"/>
    </row>
    <row r="2" spans="1:17" ht="15" customHeight="1" x14ac:dyDescent="0.35">
      <c r="A2" s="98"/>
      <c r="B2" s="98"/>
      <c r="C2" s="99"/>
      <c r="D2" s="99"/>
      <c r="E2" s="99"/>
      <c r="F2" s="99"/>
      <c r="G2" s="99"/>
      <c r="H2" s="99"/>
      <c r="I2" s="99"/>
      <c r="J2" s="99"/>
      <c r="K2" s="309"/>
      <c r="L2" s="309"/>
      <c r="M2" s="309"/>
      <c r="N2" s="309"/>
      <c r="O2" s="309"/>
      <c r="P2" s="234"/>
      <c r="Q2" s="97"/>
    </row>
    <row r="3" spans="1:17" ht="18.75" x14ac:dyDescent="0.3">
      <c r="A3" s="98"/>
      <c r="B3" s="98"/>
      <c r="C3" s="99"/>
      <c r="D3" s="99"/>
      <c r="E3" s="99"/>
      <c r="F3" s="99"/>
      <c r="G3" s="99"/>
      <c r="H3" s="99"/>
      <c r="I3" s="99"/>
      <c r="J3" s="99"/>
      <c r="K3" s="311" t="s">
        <v>365</v>
      </c>
      <c r="L3" s="311"/>
      <c r="M3" s="311"/>
      <c r="N3" s="311"/>
      <c r="O3" s="311"/>
      <c r="P3" s="233"/>
      <c r="Q3" s="97"/>
    </row>
    <row r="4" spans="1:17" x14ac:dyDescent="0.25">
      <c r="A4" s="98"/>
      <c r="B4" s="98"/>
      <c r="C4" s="99"/>
      <c r="D4" s="99"/>
      <c r="E4" s="99"/>
      <c r="F4" s="99"/>
      <c r="G4" s="99"/>
      <c r="H4" s="99"/>
      <c r="I4" s="99"/>
      <c r="J4" s="99"/>
      <c r="K4" s="332" t="s">
        <v>369</v>
      </c>
      <c r="L4" s="332"/>
      <c r="M4" s="332"/>
      <c r="N4" s="332"/>
      <c r="O4" s="332"/>
      <c r="P4" s="232"/>
      <c r="Q4" s="97"/>
    </row>
    <row r="5" spans="1:17" x14ac:dyDescent="0.25">
      <c r="A5" s="98"/>
      <c r="B5" s="98"/>
      <c r="C5" s="99"/>
      <c r="D5" s="99"/>
      <c r="E5" s="99"/>
      <c r="F5" s="99"/>
      <c r="G5" s="99"/>
      <c r="H5" s="99"/>
      <c r="I5" s="99"/>
      <c r="J5" s="99"/>
      <c r="K5" s="374"/>
      <c r="L5" s="374"/>
      <c r="M5" s="374"/>
      <c r="N5" s="374"/>
      <c r="O5" s="374"/>
      <c r="P5" s="202"/>
      <c r="Q5" s="97"/>
    </row>
    <row r="6" spans="1:17" ht="15" customHeight="1" x14ac:dyDescent="0.25">
      <c r="A6" s="98"/>
      <c r="B6" s="375" t="s">
        <v>396</v>
      </c>
      <c r="C6" s="376"/>
      <c r="D6" s="376"/>
      <c r="E6" s="376"/>
      <c r="F6" s="376"/>
      <c r="G6" s="376"/>
      <c r="H6" s="376"/>
      <c r="I6" s="376"/>
      <c r="J6" s="376"/>
      <c r="K6" s="376"/>
      <c r="L6" s="376"/>
      <c r="M6" s="376"/>
      <c r="N6" s="376"/>
      <c r="O6" s="376"/>
      <c r="P6" s="377"/>
      <c r="Q6" s="97"/>
    </row>
    <row r="7" spans="1:17" x14ac:dyDescent="0.25">
      <c r="A7" s="98"/>
      <c r="B7" s="375"/>
      <c r="C7" s="376"/>
      <c r="D7" s="376"/>
      <c r="E7" s="376"/>
      <c r="F7" s="376"/>
      <c r="G7" s="376"/>
      <c r="H7" s="376"/>
      <c r="I7" s="376"/>
      <c r="J7" s="376"/>
      <c r="K7" s="376"/>
      <c r="L7" s="376"/>
      <c r="M7" s="376"/>
      <c r="N7" s="376"/>
      <c r="O7" s="376"/>
      <c r="P7" s="377"/>
      <c r="Q7" s="97"/>
    </row>
    <row r="8" spans="1:17" ht="19.5" customHeight="1" x14ac:dyDescent="0.25">
      <c r="A8" s="98"/>
      <c r="B8" s="320" t="s">
        <v>370</v>
      </c>
      <c r="C8" s="287"/>
      <c r="D8" s="287"/>
      <c r="E8" s="287"/>
      <c r="F8" s="287"/>
      <c r="G8" s="287"/>
      <c r="H8" s="287"/>
      <c r="I8" s="287"/>
      <c r="J8" s="287"/>
      <c r="K8" s="287"/>
      <c r="L8" s="287"/>
      <c r="M8" s="287"/>
      <c r="N8" s="287"/>
      <c r="O8" s="287"/>
      <c r="P8" s="321"/>
      <c r="Q8" s="97"/>
    </row>
    <row r="9" spans="1:17" ht="27.75" customHeight="1" x14ac:dyDescent="0.25">
      <c r="A9" s="100"/>
      <c r="B9" s="372" t="s">
        <v>232</v>
      </c>
      <c r="C9" s="373"/>
      <c r="D9" s="373"/>
      <c r="E9" s="373"/>
      <c r="F9" s="373" t="s">
        <v>233</v>
      </c>
      <c r="G9" s="373"/>
      <c r="H9" s="373" t="s">
        <v>234</v>
      </c>
      <c r="I9" s="373"/>
      <c r="J9" s="373" t="s">
        <v>235</v>
      </c>
      <c r="K9" s="373"/>
      <c r="L9" s="101" t="s">
        <v>544</v>
      </c>
      <c r="M9" s="102" t="s">
        <v>237</v>
      </c>
      <c r="N9" s="101" t="s">
        <v>371</v>
      </c>
      <c r="O9" s="133" t="s">
        <v>236</v>
      </c>
      <c r="P9" s="231"/>
      <c r="Q9" s="97"/>
    </row>
    <row r="10" spans="1:17" x14ac:dyDescent="0.25">
      <c r="A10" s="98"/>
      <c r="B10" s="368"/>
      <c r="C10" s="368"/>
      <c r="D10" s="368"/>
      <c r="E10" s="368"/>
      <c r="F10" s="368"/>
      <c r="G10" s="368"/>
      <c r="H10" s="368"/>
      <c r="I10" s="368"/>
      <c r="J10" s="368"/>
      <c r="K10" s="368"/>
      <c r="L10" s="20"/>
      <c r="M10" s="21"/>
      <c r="N10" s="20"/>
      <c r="O10" s="230"/>
      <c r="P10" s="229"/>
      <c r="Q10" s="97"/>
    </row>
    <row r="11" spans="1:17" x14ac:dyDescent="0.25">
      <c r="A11" s="98"/>
      <c r="B11" s="369"/>
      <c r="C11" s="370"/>
      <c r="D11" s="370"/>
      <c r="E11" s="371"/>
      <c r="F11" s="368"/>
      <c r="G11" s="368"/>
      <c r="H11" s="368"/>
      <c r="I11" s="368"/>
      <c r="J11" s="368"/>
      <c r="K11" s="368"/>
      <c r="L11" s="20"/>
      <c r="M11" s="21"/>
      <c r="N11" s="20"/>
      <c r="O11" s="230"/>
      <c r="P11" s="229"/>
      <c r="Q11" s="97"/>
    </row>
    <row r="12" spans="1:17" x14ac:dyDescent="0.25">
      <c r="A12" s="98"/>
      <c r="B12" s="368"/>
      <c r="C12" s="368"/>
      <c r="D12" s="368"/>
      <c r="E12" s="368"/>
      <c r="F12" s="368"/>
      <c r="G12" s="368"/>
      <c r="H12" s="368"/>
      <c r="I12" s="368"/>
      <c r="J12" s="368"/>
      <c r="K12" s="368"/>
      <c r="L12" s="20"/>
      <c r="M12" s="21"/>
      <c r="N12" s="20"/>
      <c r="O12" s="230"/>
      <c r="P12" s="229"/>
      <c r="Q12" s="97"/>
    </row>
    <row r="13" spans="1:17" x14ac:dyDescent="0.25">
      <c r="A13" s="98"/>
      <c r="B13" s="368"/>
      <c r="C13" s="368"/>
      <c r="D13" s="368"/>
      <c r="E13" s="368"/>
      <c r="F13" s="368"/>
      <c r="G13" s="368"/>
      <c r="H13" s="368"/>
      <c r="I13" s="368"/>
      <c r="J13" s="368"/>
      <c r="K13" s="368"/>
      <c r="L13" s="20"/>
      <c r="M13" s="21"/>
      <c r="N13" s="20"/>
      <c r="O13" s="230"/>
      <c r="P13" s="229"/>
      <c r="Q13" s="97"/>
    </row>
    <row r="14" spans="1:17" x14ac:dyDescent="0.25">
      <c r="A14" s="98"/>
      <c r="B14" s="368"/>
      <c r="C14" s="368"/>
      <c r="D14" s="368"/>
      <c r="E14" s="368"/>
      <c r="F14" s="368"/>
      <c r="G14" s="368"/>
      <c r="H14" s="368"/>
      <c r="I14" s="368"/>
      <c r="J14" s="368"/>
      <c r="K14" s="368"/>
      <c r="L14" s="20"/>
      <c r="M14" s="21"/>
      <c r="N14" s="20"/>
      <c r="O14" s="230"/>
      <c r="P14" s="229"/>
      <c r="Q14" s="97"/>
    </row>
    <row r="15" spans="1:17" x14ac:dyDescent="0.25">
      <c r="A15" s="98"/>
      <c r="B15" s="365"/>
      <c r="C15" s="365"/>
      <c r="D15" s="365"/>
      <c r="E15" s="365"/>
      <c r="F15" s="365"/>
      <c r="G15" s="365"/>
      <c r="H15" s="365"/>
      <c r="I15" s="365"/>
      <c r="J15" s="365"/>
      <c r="K15" s="365"/>
      <c r="L15" s="20"/>
      <c r="M15" s="21"/>
      <c r="N15" s="1"/>
      <c r="O15" s="230"/>
      <c r="P15" s="229"/>
      <c r="Q15" s="97"/>
    </row>
    <row r="16" spans="1:17" x14ac:dyDescent="0.25">
      <c r="A16" s="98"/>
      <c r="B16" s="365"/>
      <c r="C16" s="365"/>
      <c r="D16" s="365"/>
      <c r="E16" s="365"/>
      <c r="F16" s="365"/>
      <c r="G16" s="365"/>
      <c r="H16" s="365"/>
      <c r="I16" s="365"/>
      <c r="J16" s="303"/>
      <c r="K16" s="305"/>
      <c r="L16" s="20"/>
      <c r="M16" s="21"/>
      <c r="N16" s="1"/>
      <c r="O16" s="230"/>
      <c r="P16" s="229"/>
      <c r="Q16" s="97"/>
    </row>
    <row r="17" spans="1:17" x14ac:dyDescent="0.25">
      <c r="A17" s="98"/>
      <c r="B17" s="365"/>
      <c r="C17" s="365"/>
      <c r="D17" s="365"/>
      <c r="E17" s="365"/>
      <c r="F17" s="365"/>
      <c r="G17" s="365"/>
      <c r="H17" s="365"/>
      <c r="I17" s="365"/>
      <c r="J17" s="365"/>
      <c r="K17" s="365"/>
      <c r="L17" s="20"/>
      <c r="M17" s="21"/>
      <c r="N17" s="1"/>
      <c r="O17" s="230"/>
      <c r="P17" s="229"/>
      <c r="Q17" s="97"/>
    </row>
    <row r="18" spans="1:17" x14ac:dyDescent="0.25">
      <c r="A18" s="98"/>
      <c r="B18" s="365" t="s">
        <v>511</v>
      </c>
      <c r="C18" s="365"/>
      <c r="D18" s="365"/>
      <c r="E18" s="365"/>
      <c r="F18" s="365"/>
      <c r="G18" s="365"/>
      <c r="H18" s="365"/>
      <c r="I18" s="365"/>
      <c r="J18" s="365"/>
      <c r="K18" s="365"/>
      <c r="L18" s="20"/>
      <c r="M18" s="21"/>
      <c r="N18" s="1"/>
      <c r="O18" s="230"/>
      <c r="P18" s="229"/>
      <c r="Q18" s="97"/>
    </row>
    <row r="19" spans="1:17" x14ac:dyDescent="0.25">
      <c r="A19" s="98"/>
      <c r="B19" s="365"/>
      <c r="C19" s="365"/>
      <c r="D19" s="365"/>
      <c r="E19" s="365"/>
      <c r="F19" s="365"/>
      <c r="G19" s="365"/>
      <c r="H19" s="365"/>
      <c r="I19" s="365"/>
      <c r="J19" s="365"/>
      <c r="K19" s="365"/>
      <c r="L19" s="20"/>
      <c r="M19" s="21"/>
      <c r="N19" s="1"/>
      <c r="O19" s="230"/>
      <c r="P19" s="229"/>
      <c r="Q19" s="97"/>
    </row>
    <row r="20" spans="1:17" x14ac:dyDescent="0.25">
      <c r="A20" s="98"/>
      <c r="B20" s="176"/>
      <c r="C20" s="99"/>
      <c r="D20" s="99"/>
      <c r="E20" s="99"/>
      <c r="F20" s="99"/>
      <c r="G20" s="99"/>
      <c r="H20" s="99"/>
      <c r="I20" s="99"/>
      <c r="J20" s="99"/>
      <c r="K20" s="99"/>
      <c r="L20" s="99"/>
      <c r="M20" s="99"/>
      <c r="N20" s="99"/>
      <c r="O20" s="99"/>
      <c r="P20" s="224"/>
      <c r="Q20" s="97"/>
    </row>
    <row r="21" spans="1:17" x14ac:dyDescent="0.25">
      <c r="B21" s="98"/>
      <c r="C21" s="105" t="s">
        <v>238</v>
      </c>
      <c r="D21" s="105"/>
      <c r="E21" s="97"/>
      <c r="F21" s="97"/>
      <c r="G21" s="97"/>
      <c r="H21" s="97"/>
      <c r="I21" s="97"/>
      <c r="J21" s="105" t="s">
        <v>510</v>
      </c>
      <c r="K21" s="97"/>
      <c r="L21" s="184"/>
      <c r="O21" s="99"/>
      <c r="P21" s="224"/>
      <c r="Q21" s="97"/>
    </row>
    <row r="22" spans="1:17" x14ac:dyDescent="0.25">
      <c r="B22" s="98"/>
      <c r="C22" s="99" t="s">
        <v>239</v>
      </c>
      <c r="D22" s="99"/>
      <c r="E22" s="99"/>
      <c r="F22" s="99"/>
      <c r="G22" s="99"/>
      <c r="H22" s="22"/>
      <c r="I22" s="104"/>
      <c r="J22" s="228" t="s">
        <v>509</v>
      </c>
      <c r="K22" s="97"/>
      <c r="L22" s="97"/>
      <c r="O22" s="99"/>
      <c r="P22" s="224"/>
      <c r="Q22" s="97"/>
    </row>
    <row r="23" spans="1:17" x14ac:dyDescent="0.25">
      <c r="B23" s="98"/>
      <c r="C23" s="97"/>
      <c r="D23" s="97"/>
      <c r="E23" s="97"/>
      <c r="F23" s="97"/>
      <c r="G23" s="97"/>
      <c r="H23" s="97"/>
      <c r="I23" s="97"/>
      <c r="J23" s="358"/>
      <c r="K23" s="359"/>
      <c r="L23" s="359"/>
      <c r="M23" s="359"/>
      <c r="N23" s="359"/>
      <c r="O23" s="360"/>
      <c r="P23" s="224"/>
      <c r="Q23" s="97"/>
    </row>
    <row r="24" spans="1:17" x14ac:dyDescent="0.25">
      <c r="B24" s="98"/>
      <c r="C24" s="364" t="s">
        <v>409</v>
      </c>
      <c r="D24" s="364"/>
      <c r="E24" s="364"/>
      <c r="F24" s="364"/>
      <c r="G24" s="97"/>
      <c r="H24" s="97"/>
      <c r="I24" s="97"/>
      <c r="J24" s="227" t="s">
        <v>508</v>
      </c>
      <c r="K24" s="97"/>
      <c r="L24" s="184"/>
      <c r="O24" s="99"/>
      <c r="P24" s="224"/>
      <c r="Q24" s="97"/>
    </row>
    <row r="25" spans="1:17" x14ac:dyDescent="0.25">
      <c r="B25" s="98"/>
      <c r="C25" s="350" t="s">
        <v>240</v>
      </c>
      <c r="D25" s="351"/>
      <c r="E25" s="352"/>
      <c r="F25" s="353"/>
      <c r="G25" s="97"/>
      <c r="H25" s="97"/>
      <c r="I25" s="97"/>
      <c r="J25" s="341"/>
      <c r="K25" s="342"/>
      <c r="L25" s="342"/>
      <c r="M25" s="342"/>
      <c r="N25" s="342"/>
      <c r="O25" s="343"/>
      <c r="P25" s="224"/>
      <c r="Q25" s="97"/>
    </row>
    <row r="26" spans="1:17" ht="15.75" thickBot="1" x14ac:dyDescent="0.3">
      <c r="B26" s="98"/>
      <c r="C26" s="350" t="s">
        <v>313</v>
      </c>
      <c r="D26" s="351" t="s">
        <v>241</v>
      </c>
      <c r="E26" s="354"/>
      <c r="F26" s="354"/>
      <c r="G26" s="97"/>
      <c r="H26" s="97"/>
      <c r="I26" s="97"/>
      <c r="J26" s="344"/>
      <c r="K26" s="345"/>
      <c r="L26" s="345"/>
      <c r="M26" s="345"/>
      <c r="N26" s="345"/>
      <c r="O26" s="346"/>
      <c r="P26" s="224"/>
      <c r="Q26" s="97"/>
    </row>
    <row r="27" spans="1:17" x14ac:dyDescent="0.25">
      <c r="B27" s="98"/>
      <c r="C27" s="355" t="s">
        <v>242</v>
      </c>
      <c r="D27" s="355"/>
      <c r="E27" s="356">
        <f>E25+E26</f>
        <v>0</v>
      </c>
      <c r="F27" s="357"/>
      <c r="G27" s="97"/>
      <c r="H27" s="97"/>
      <c r="I27" s="97"/>
      <c r="J27" s="344"/>
      <c r="K27" s="345"/>
      <c r="L27" s="345"/>
      <c r="M27" s="345"/>
      <c r="N27" s="345"/>
      <c r="O27" s="346"/>
      <c r="P27" s="224"/>
      <c r="Q27" s="97"/>
    </row>
    <row r="28" spans="1:17" x14ac:dyDescent="0.25">
      <c r="B28" s="98"/>
      <c r="C28" s="200"/>
      <c r="D28" s="200"/>
      <c r="E28" s="226"/>
      <c r="F28" s="226"/>
      <c r="G28" s="97"/>
      <c r="H28" s="97"/>
      <c r="I28" s="97"/>
      <c r="J28" s="344"/>
      <c r="K28" s="345"/>
      <c r="L28" s="345"/>
      <c r="M28" s="345"/>
      <c r="N28" s="345"/>
      <c r="O28" s="346"/>
      <c r="P28" s="224"/>
      <c r="Q28" s="97"/>
    </row>
    <row r="29" spans="1:17" x14ac:dyDescent="0.25">
      <c r="B29" s="98"/>
      <c r="C29" s="105" t="s">
        <v>507</v>
      </c>
      <c r="D29" s="99"/>
      <c r="H29" s="97"/>
      <c r="I29" s="97"/>
      <c r="J29" s="344"/>
      <c r="K29" s="345"/>
      <c r="L29" s="345"/>
      <c r="M29" s="345"/>
      <c r="N29" s="345"/>
      <c r="O29" s="346"/>
      <c r="P29" s="224"/>
      <c r="Q29" s="97"/>
    </row>
    <row r="30" spans="1:17" x14ac:dyDescent="0.25">
      <c r="B30" s="98"/>
      <c r="C30" s="358"/>
      <c r="D30" s="359"/>
      <c r="E30" s="359"/>
      <c r="F30" s="359"/>
      <c r="G30" s="360"/>
      <c r="H30" s="97"/>
      <c r="I30" s="97"/>
      <c r="J30" s="344"/>
      <c r="K30" s="345"/>
      <c r="L30" s="345"/>
      <c r="M30" s="345"/>
      <c r="N30" s="345"/>
      <c r="O30" s="346"/>
      <c r="P30" s="224"/>
      <c r="Q30" s="97"/>
    </row>
    <row r="31" spans="1:17" x14ac:dyDescent="0.25">
      <c r="A31" s="98"/>
      <c r="B31" s="98"/>
      <c r="C31" s="99"/>
      <c r="D31" s="99"/>
      <c r="E31" s="99"/>
      <c r="F31" s="99"/>
      <c r="G31" s="99"/>
      <c r="H31" s="99"/>
      <c r="I31" s="99"/>
      <c r="J31" s="344"/>
      <c r="K31" s="345"/>
      <c r="L31" s="345"/>
      <c r="M31" s="345"/>
      <c r="N31" s="345"/>
      <c r="O31" s="346"/>
      <c r="P31" s="224"/>
      <c r="Q31" s="97"/>
    </row>
    <row r="32" spans="1:17" x14ac:dyDescent="0.25">
      <c r="A32" s="98"/>
      <c r="B32" s="98"/>
      <c r="C32" s="105" t="s">
        <v>506</v>
      </c>
      <c r="D32" s="99"/>
      <c r="E32" s="99"/>
      <c r="F32" s="99"/>
      <c r="G32" s="99"/>
      <c r="H32" s="99"/>
      <c r="I32" s="99"/>
      <c r="J32" s="344"/>
      <c r="K32" s="345"/>
      <c r="L32" s="345"/>
      <c r="M32" s="345"/>
      <c r="N32" s="345"/>
      <c r="O32" s="346"/>
      <c r="P32" s="224"/>
      <c r="Q32" s="97"/>
    </row>
    <row r="33" spans="1:17" x14ac:dyDescent="0.25">
      <c r="A33" s="98"/>
      <c r="B33" s="98"/>
      <c r="C33" s="361"/>
      <c r="D33" s="362"/>
      <c r="E33" s="362"/>
      <c r="F33" s="363"/>
      <c r="G33" s="99"/>
      <c r="H33" s="99"/>
      <c r="I33" s="99"/>
      <c r="J33" s="347"/>
      <c r="K33" s="348"/>
      <c r="L33" s="348"/>
      <c r="M33" s="348"/>
      <c r="N33" s="348"/>
      <c r="O33" s="349"/>
      <c r="P33" s="224"/>
      <c r="Q33" s="97"/>
    </row>
    <row r="34" spans="1:17" x14ac:dyDescent="0.25">
      <c r="A34" s="99"/>
      <c r="B34" s="166"/>
      <c r="C34" s="99"/>
      <c r="D34" s="99"/>
      <c r="E34" s="99"/>
      <c r="F34" s="99"/>
      <c r="G34" s="99"/>
      <c r="H34" s="99"/>
      <c r="I34" s="99"/>
      <c r="J34" s="99"/>
      <c r="K34" s="104"/>
      <c r="L34" s="99"/>
      <c r="M34" s="99"/>
      <c r="N34" s="99"/>
      <c r="O34" s="99"/>
      <c r="P34" s="220"/>
      <c r="Q34" s="97"/>
    </row>
    <row r="35" spans="1:17" ht="19.5" customHeight="1" x14ac:dyDescent="0.25">
      <c r="A35" s="98"/>
      <c r="B35" s="286" t="s">
        <v>505</v>
      </c>
      <c r="C35" s="288"/>
      <c r="D35" s="288"/>
      <c r="E35" s="288"/>
      <c r="F35" s="288"/>
      <c r="G35" s="288"/>
      <c r="H35" s="288"/>
      <c r="I35" s="288"/>
      <c r="J35" s="288"/>
      <c r="K35" s="288"/>
      <c r="L35" s="288"/>
      <c r="M35" s="288"/>
      <c r="N35" s="288"/>
      <c r="O35" s="288"/>
      <c r="P35" s="289"/>
      <c r="Q35" s="97"/>
    </row>
    <row r="36" spans="1:17" ht="19.5" customHeight="1" x14ac:dyDescent="0.25">
      <c r="A36" s="98"/>
      <c r="B36" s="366" t="s">
        <v>504</v>
      </c>
      <c r="C36" s="367"/>
      <c r="D36" s="367"/>
      <c r="E36" s="367"/>
      <c r="F36" s="367"/>
      <c r="G36" s="367"/>
      <c r="H36" s="367"/>
      <c r="I36" s="367"/>
      <c r="J36" s="367"/>
      <c r="K36" s="367"/>
      <c r="L36" s="367"/>
      <c r="M36" s="367"/>
      <c r="N36" s="367"/>
      <c r="O36" s="367"/>
      <c r="P36" s="225"/>
      <c r="Q36" s="97"/>
    </row>
    <row r="37" spans="1:17" x14ac:dyDescent="0.25">
      <c r="A37" s="98"/>
      <c r="B37" s="166"/>
      <c r="C37" s="21"/>
      <c r="D37" s="23" t="s">
        <v>512</v>
      </c>
      <c r="E37" s="80"/>
      <c r="F37" s="80"/>
      <c r="G37" s="21"/>
      <c r="H37" s="99" t="s">
        <v>516</v>
      </c>
      <c r="I37" s="80"/>
      <c r="J37" s="80"/>
      <c r="L37" s="340" t="s">
        <v>503</v>
      </c>
      <c r="M37" s="340"/>
      <c r="N37" s="340"/>
      <c r="O37" s="340"/>
      <c r="P37" s="224"/>
    </row>
    <row r="38" spans="1:17" x14ac:dyDescent="0.25">
      <c r="A38" s="98"/>
      <c r="B38" s="166"/>
      <c r="C38" s="21"/>
      <c r="D38" s="99" t="s">
        <v>513</v>
      </c>
      <c r="E38" s="80"/>
      <c r="F38" s="80"/>
      <c r="G38" s="21"/>
      <c r="H38" s="99" t="s">
        <v>517</v>
      </c>
      <c r="I38" s="80"/>
      <c r="J38" s="80"/>
      <c r="L38" s="341"/>
      <c r="M38" s="342"/>
      <c r="N38" s="342"/>
      <c r="O38" s="343"/>
      <c r="P38" s="224"/>
    </row>
    <row r="39" spans="1:17" x14ac:dyDescent="0.25">
      <c r="A39" s="98"/>
      <c r="B39" s="166"/>
      <c r="C39" s="21"/>
      <c r="D39" s="99" t="s">
        <v>514</v>
      </c>
      <c r="E39" s="80"/>
      <c r="F39" s="80"/>
      <c r="G39" s="24"/>
      <c r="H39" s="99" t="s">
        <v>518</v>
      </c>
      <c r="I39" s="80"/>
      <c r="J39" s="80"/>
      <c r="L39" s="344"/>
      <c r="M39" s="345"/>
      <c r="N39" s="345"/>
      <c r="O39" s="346"/>
      <c r="P39" s="224"/>
    </row>
    <row r="40" spans="1:17" x14ac:dyDescent="0.25">
      <c r="A40" s="98"/>
      <c r="B40" s="166"/>
      <c r="C40" s="21"/>
      <c r="D40" s="99" t="s">
        <v>515</v>
      </c>
      <c r="E40" s="80"/>
      <c r="F40" s="80"/>
      <c r="G40" s="24"/>
      <c r="H40" s="99" t="s">
        <v>502</v>
      </c>
      <c r="I40" s="80"/>
      <c r="J40" s="80"/>
      <c r="L40" s="347"/>
      <c r="M40" s="348"/>
      <c r="N40" s="348"/>
      <c r="O40" s="349"/>
      <c r="P40" s="224"/>
    </row>
    <row r="41" spans="1:17" x14ac:dyDescent="0.25">
      <c r="A41" s="99"/>
      <c r="B41" s="223"/>
      <c r="C41" s="197"/>
      <c r="D41" s="197"/>
      <c r="E41" s="221"/>
      <c r="F41" s="221"/>
      <c r="G41" s="222"/>
      <c r="H41" s="197"/>
      <c r="I41" s="221"/>
      <c r="J41" s="221"/>
      <c r="K41" s="221"/>
      <c r="L41" s="197"/>
      <c r="M41" s="197"/>
      <c r="N41" s="197"/>
      <c r="O41" s="197"/>
      <c r="P41" s="220"/>
      <c r="Q41" s="97"/>
    </row>
  </sheetData>
  <sheetProtection algorithmName="SHA-512" hashValue="8MgkuCgj0OwBZ2IE4P/LXUHa8wU7rHFfEdZAg9EhB4aclt5S1cnEXMjROQ3OxWY93+MoBQcYAsO1n92Q1JB8Cw==" saltValue="oFblmXk+q5rio7Of2zhbfA==" spinCount="100000" sheet="1" selectLockedCells="1"/>
  <mergeCells count="65">
    <mergeCell ref="K1:O2"/>
    <mergeCell ref="K3:O3"/>
    <mergeCell ref="K4:O4"/>
    <mergeCell ref="K5:O5"/>
    <mergeCell ref="B6:P7"/>
    <mergeCell ref="B8:P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J18:K18"/>
    <mergeCell ref="B15:E15"/>
    <mergeCell ref="F15:G15"/>
    <mergeCell ref="H15:I15"/>
    <mergeCell ref="J15:K15"/>
    <mergeCell ref="B16:E16"/>
    <mergeCell ref="F16:G16"/>
    <mergeCell ref="H16:I16"/>
    <mergeCell ref="J16:K16"/>
    <mergeCell ref="B17:E17"/>
    <mergeCell ref="F17:G17"/>
    <mergeCell ref="H17:I17"/>
    <mergeCell ref="J17:K17"/>
    <mergeCell ref="B18:E18"/>
    <mergeCell ref="F18:G18"/>
    <mergeCell ref="H18:I18"/>
    <mergeCell ref="B19:E19"/>
    <mergeCell ref="F19:G19"/>
    <mergeCell ref="J19:K19"/>
    <mergeCell ref="J23:O23"/>
    <mergeCell ref="C24:F24"/>
    <mergeCell ref="H19:I19"/>
    <mergeCell ref="B35:P35"/>
    <mergeCell ref="B36:O36"/>
    <mergeCell ref="L37:O37"/>
    <mergeCell ref="L38:O40"/>
    <mergeCell ref="C25:D25"/>
    <mergeCell ref="E25:F25"/>
    <mergeCell ref="J25:O33"/>
    <mergeCell ref="C26:D26"/>
    <mergeCell ref="E26:F26"/>
    <mergeCell ref="C27:D27"/>
    <mergeCell ref="E27:F27"/>
    <mergeCell ref="C30:G30"/>
    <mergeCell ref="C33:F33"/>
  </mergeCells>
  <conditionalFormatting sqref="O10:P10">
    <cfRule type="expression" dxfId="14" priority="1" stopIfTrue="1">
      <formula>$N$10="Rehab"</formula>
    </cfRule>
  </conditionalFormatting>
  <conditionalFormatting sqref="O11:P11">
    <cfRule type="expression" dxfId="13" priority="2" stopIfTrue="1">
      <formula>$N$11="Rehab"</formula>
    </cfRule>
  </conditionalFormatting>
  <conditionalFormatting sqref="O12:P12">
    <cfRule type="expression" dxfId="12" priority="3" stopIfTrue="1">
      <formula>$N$12="Rehab"</formula>
    </cfRule>
  </conditionalFormatting>
  <conditionalFormatting sqref="O13:P13">
    <cfRule type="expression" dxfId="11" priority="4" stopIfTrue="1">
      <formula>$N$13="Rehab"</formula>
    </cfRule>
  </conditionalFormatting>
  <conditionalFormatting sqref="O14:P14">
    <cfRule type="expression" dxfId="10" priority="5" stopIfTrue="1">
      <formula>$N$14="Rehab"</formula>
    </cfRule>
  </conditionalFormatting>
  <conditionalFormatting sqref="O15:P15">
    <cfRule type="expression" dxfId="9" priority="6" stopIfTrue="1">
      <formula>$N$15="Rehab"</formula>
    </cfRule>
  </conditionalFormatting>
  <conditionalFormatting sqref="O16:P16">
    <cfRule type="expression" dxfId="8" priority="7" stopIfTrue="1">
      <formula>$N$16="Rehab"</formula>
    </cfRule>
  </conditionalFormatting>
  <conditionalFormatting sqref="O17:P17">
    <cfRule type="expression" dxfId="7" priority="8" stopIfTrue="1">
      <formula>$N$17="Rehab"</formula>
    </cfRule>
  </conditionalFormatting>
  <conditionalFormatting sqref="O18:P18">
    <cfRule type="expression" dxfId="6" priority="9" stopIfTrue="1">
      <formula>$N$18="Rehab"</formula>
    </cfRule>
  </conditionalFormatting>
  <conditionalFormatting sqref="O19:P19">
    <cfRule type="expression" dxfId="5" priority="10" stopIfTrue="1">
      <formula>$N$19="Rehab"</formula>
    </cfRule>
  </conditionalFormatting>
  <dataValidations count="1">
    <dataValidation type="custom" allowBlank="1" showInputMessage="1" showErrorMessage="1" errorTitle="REHAB ONLY" error="This is for Rehab Projects Only. " sqref="O10:P19" xr:uid="{796C49CA-2303-44A0-B77E-EDE57A6FE913}">
      <formula1>N10:N19="Rehab"</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B3ED097-86F5-4B44-9399-F2D52EA38CBE}">
          <x14:formula1>
            <xm:f>Lists!$F$1:$F$2</xm:f>
          </x14:formula1>
          <xm:sqref>N10:N19</xm:sqref>
        </x14:dataValidation>
        <x14:dataValidation type="list" allowBlank="1" showInputMessage="1" showErrorMessage="1" xr:uid="{EA88A692-CCF6-4497-B103-9C9482D9758B}">
          <x14:formula1>
            <xm:f>Lists!$B$1:$B$2</xm:f>
          </x14:formula1>
          <xm:sqref>G37:G40 M10:M19 H22 C37:C40</xm:sqref>
        </x14:dataValidation>
        <x14:dataValidation type="list" allowBlank="1" showInputMessage="1" showErrorMessage="1" xr:uid="{54C2E753-85D4-43F5-BAE3-AA86C9BEB9D6}">
          <x14:formula1>
            <xm:f>Lists!$F$18:$F$19</xm:f>
          </x14:formula1>
          <xm:sqref>J23:O23</xm:sqref>
        </x14:dataValidation>
        <x14:dataValidation type="list" allowBlank="1" showInputMessage="1" showErrorMessage="1" xr:uid="{3BA84203-A58A-4ADA-8F25-2F3D37ADE7CA}">
          <x14:formula1>
            <xm:f>Lists!$F$12:$F$16</xm:f>
          </x14:formula1>
          <xm:sqref>C30:G30</xm:sqref>
        </x14:dataValidation>
        <x14:dataValidation type="list" allowBlank="1" showInputMessage="1" showErrorMessage="1" xr:uid="{004B43F7-640B-474C-946A-BD12F0E6F326}">
          <x14:formula1>
            <xm:f>Lists!$D$29:$D$48</xm:f>
          </x14:formula1>
          <xm:sqref>C33:F33</xm:sqref>
        </x14:dataValidation>
        <x14:dataValidation type="list" allowBlank="1" showInputMessage="1" showErrorMessage="1" xr:uid="{0CE5023B-4B04-440F-B586-A285F23D34AE}">
          <x14:formula1>
            <xm:f>Lists!$B$4:$B$54</xm:f>
          </x14:formula1>
          <xm:sqref>H10:I19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6794-509D-4702-B5DE-6E01AD76204F}">
  <sheetPr>
    <pageSetUpPr autoPageBreaks="0" fitToPage="1"/>
  </sheetPr>
  <dimension ref="A1:T149"/>
  <sheetViews>
    <sheetView showGridLines="0" showRuler="0" zoomScaleNormal="100" zoomScaleSheetLayoutView="110" workbookViewId="0">
      <selection activeCell="D97" sqref="D97:E97"/>
    </sheetView>
  </sheetViews>
  <sheetFormatPr defaultColWidth="13.28515625" defaultRowHeight="12.75" x14ac:dyDescent="0.2"/>
  <cols>
    <col min="1" max="1" width="2.140625" style="108" customWidth="1"/>
    <col min="2" max="2" width="28" style="109" customWidth="1"/>
    <col min="3" max="10" width="9.140625" style="109" customWidth="1"/>
    <col min="11" max="11" width="10.28515625" style="109" customWidth="1"/>
    <col min="12" max="12" width="9.140625" style="109" customWidth="1"/>
    <col min="13" max="13" width="12.7109375" style="109" customWidth="1"/>
    <col min="14" max="16384" width="13.28515625" style="109"/>
  </cols>
  <sheetData>
    <row r="1" spans="2:14" ht="21" customHeight="1" x14ac:dyDescent="0.2">
      <c r="B1" s="96"/>
      <c r="C1" s="96"/>
      <c r="D1" s="96"/>
      <c r="E1" s="96"/>
      <c r="F1" s="96"/>
      <c r="G1" s="96"/>
      <c r="H1" s="96"/>
      <c r="I1" s="307" t="s">
        <v>478</v>
      </c>
      <c r="J1" s="307"/>
      <c r="K1" s="307"/>
      <c r="L1" s="307"/>
      <c r="M1" s="308"/>
    </row>
    <row r="2" spans="2:14" ht="15" customHeight="1" x14ac:dyDescent="0.2">
      <c r="B2" s="99"/>
      <c r="C2" s="99"/>
      <c r="D2" s="99"/>
      <c r="E2" s="99"/>
      <c r="F2" s="99"/>
      <c r="G2" s="99"/>
      <c r="H2" s="99"/>
      <c r="I2" s="309"/>
      <c r="J2" s="309"/>
      <c r="K2" s="309"/>
      <c r="L2" s="309"/>
      <c r="M2" s="310"/>
    </row>
    <row r="3" spans="2:14" ht="18.75" x14ac:dyDescent="0.3">
      <c r="B3" s="99"/>
      <c r="C3" s="99"/>
      <c r="D3" s="99"/>
      <c r="E3" s="99"/>
      <c r="F3" s="99"/>
      <c r="G3" s="99"/>
      <c r="H3" s="99"/>
      <c r="I3" s="311" t="s">
        <v>365</v>
      </c>
      <c r="J3" s="311"/>
      <c r="K3" s="311"/>
      <c r="L3" s="311"/>
      <c r="M3" s="312"/>
    </row>
    <row r="4" spans="2:14" ht="14.25" x14ac:dyDescent="0.2">
      <c r="B4" s="99"/>
      <c r="C4" s="99"/>
      <c r="D4" s="99"/>
      <c r="E4" s="99"/>
      <c r="F4" s="99"/>
      <c r="G4" s="99"/>
      <c r="H4" s="99"/>
      <c r="I4" s="332" t="s">
        <v>412</v>
      </c>
      <c r="J4" s="332"/>
      <c r="K4" s="332"/>
      <c r="L4" s="332"/>
      <c r="M4" s="333"/>
    </row>
    <row r="5" spans="2:14" x14ac:dyDescent="0.2">
      <c r="B5" s="99"/>
      <c r="C5" s="99"/>
      <c r="D5" s="99"/>
      <c r="E5" s="99"/>
      <c r="F5" s="99"/>
      <c r="G5" s="99"/>
      <c r="H5" s="99"/>
      <c r="I5" s="378"/>
      <c r="J5" s="378"/>
      <c r="K5" s="378"/>
      <c r="L5" s="378"/>
      <c r="M5" s="379"/>
    </row>
    <row r="6" spans="2:14" x14ac:dyDescent="0.2">
      <c r="B6" s="376" t="s">
        <v>372</v>
      </c>
      <c r="C6" s="376"/>
      <c r="D6" s="376"/>
      <c r="E6" s="376"/>
      <c r="F6" s="376"/>
      <c r="G6" s="376"/>
      <c r="H6" s="376"/>
      <c r="I6" s="376"/>
      <c r="J6" s="376"/>
      <c r="K6" s="376"/>
      <c r="L6" s="376"/>
      <c r="M6" s="377"/>
    </row>
    <row r="7" spans="2:14" x14ac:dyDescent="0.2">
      <c r="B7" s="376"/>
      <c r="C7" s="376"/>
      <c r="D7" s="376"/>
      <c r="E7" s="376"/>
      <c r="F7" s="376"/>
      <c r="G7" s="376"/>
      <c r="H7" s="376"/>
      <c r="I7" s="376"/>
      <c r="J7" s="376"/>
      <c r="K7" s="376"/>
      <c r="L7" s="376"/>
      <c r="M7" s="377"/>
    </row>
    <row r="8" spans="2:14" ht="18" x14ac:dyDescent="0.2">
      <c r="B8" s="380" t="s">
        <v>373</v>
      </c>
      <c r="C8" s="380"/>
      <c r="D8" s="380"/>
      <c r="E8" s="380"/>
      <c r="F8" s="380"/>
      <c r="G8" s="380"/>
      <c r="H8" s="380"/>
      <c r="I8" s="380"/>
      <c r="J8" s="380"/>
      <c r="K8" s="380"/>
      <c r="L8" s="380"/>
      <c r="M8" s="381"/>
    </row>
    <row r="9" spans="2:14" x14ac:dyDescent="0.2">
      <c r="B9" s="382" t="s">
        <v>243</v>
      </c>
      <c r="C9" s="382"/>
      <c r="D9" s="382"/>
      <c r="E9" s="382"/>
      <c r="F9" s="382"/>
      <c r="G9" s="382"/>
      <c r="H9" s="382"/>
      <c r="I9" s="382"/>
      <c r="J9" s="382"/>
      <c r="K9" s="382"/>
      <c r="L9" s="382"/>
      <c r="M9" s="383"/>
    </row>
    <row r="10" spans="2:14" x14ac:dyDescent="0.2">
      <c r="B10" s="110"/>
      <c r="C10" s="110"/>
      <c r="D10" s="110"/>
      <c r="E10" s="110"/>
      <c r="F10" s="110"/>
      <c r="G10" s="110"/>
      <c r="H10" s="110"/>
      <c r="I10" s="110"/>
      <c r="J10" s="110"/>
      <c r="K10" s="110"/>
      <c r="L10" s="110"/>
      <c r="M10" s="111"/>
    </row>
    <row r="11" spans="2:14" ht="39" customHeight="1" x14ac:dyDescent="0.2">
      <c r="B11" s="112"/>
      <c r="C11" s="113" t="str">
        <f>IF(INDEX('Site Info'!$B$10:$B$19,1)="","",(INDEX('Site Info'!$B$10:$B$19,1)))</f>
        <v/>
      </c>
      <c r="D11" s="113" t="str">
        <f>IF(INDEX('Site Info'!$B$10:$B$19,2)="","",(INDEX('Site Info'!$B$10:$B$19,2)))</f>
        <v/>
      </c>
      <c r="E11" s="113" t="str">
        <f>IF(INDEX('Site Info'!$B$10:$B$19,3)="","",(INDEX('Site Info'!$B$10:$B$19,3)))</f>
        <v/>
      </c>
      <c r="F11" s="113" t="str">
        <f>IF(INDEX('Site Info'!$B$10:$B$19,4)="","",(INDEX('Site Info'!$B$10:$B$19,4)))</f>
        <v/>
      </c>
      <c r="G11" s="113" t="str">
        <f>IF(INDEX('Site Info'!$B$10:$B$19,5)="","",(INDEX('Site Info'!$B$10:$B$19,5)))</f>
        <v/>
      </c>
      <c r="H11" s="113" t="str">
        <f>IF(INDEX('Site Info'!$B$10:$B$19,6)="","",(INDEX('Site Info'!$B$10:$B$19,6)))</f>
        <v/>
      </c>
      <c r="I11" s="113" t="str">
        <f>IF(INDEX('Site Info'!$B$10:$B$19,7)="","",(INDEX('Site Info'!$B$10:$B$19,7)))</f>
        <v/>
      </c>
      <c r="J11" s="113" t="str">
        <f>IF(INDEX('Site Info'!$B$10:$B$19,8)="","",(INDEX('Site Info'!$B$10:$B$19,8)))</f>
        <v/>
      </c>
      <c r="K11" s="113" t="str">
        <f>IF(INDEX('Site Info'!$B$10:$B$19,9)="","",(INDEX('Site Info'!$B$10:$B$19,9)))</f>
        <v xml:space="preserve"> </v>
      </c>
      <c r="L11" s="113" t="str">
        <f>IF(INDEX('Site Info'!$B$10:$B$19,10)="","",(INDEX('Site Info'!$B$10:$B$19,10)))</f>
        <v/>
      </c>
      <c r="M11" s="114" t="s">
        <v>244</v>
      </c>
      <c r="N11" s="187"/>
    </row>
    <row r="12" spans="2:14" x14ac:dyDescent="0.2">
      <c r="B12" s="81" t="s">
        <v>374</v>
      </c>
      <c r="C12" s="115"/>
      <c r="D12" s="115"/>
      <c r="E12" s="115"/>
      <c r="F12" s="115"/>
      <c r="G12" s="115"/>
      <c r="H12" s="115"/>
      <c r="I12" s="115"/>
      <c r="J12" s="115"/>
      <c r="K12" s="115"/>
      <c r="L12" s="115"/>
      <c r="M12" s="116"/>
    </row>
    <row r="13" spans="2:14" x14ac:dyDescent="0.2">
      <c r="B13" s="117" t="s">
        <v>246</v>
      </c>
      <c r="C13" s="3"/>
      <c r="D13" s="3"/>
      <c r="E13" s="3"/>
      <c r="F13" s="3"/>
      <c r="G13" s="3"/>
      <c r="H13" s="3"/>
      <c r="I13" s="3"/>
      <c r="J13" s="3"/>
      <c r="K13" s="3"/>
      <c r="L13" s="3"/>
      <c r="M13" s="118" t="str">
        <f>IF(SUM(C13:L13)&gt;0,SUM(C13:L13),"")</f>
        <v/>
      </c>
    </row>
    <row r="14" spans="2:14" x14ac:dyDescent="0.2">
      <c r="B14" s="117" t="s">
        <v>245</v>
      </c>
      <c r="C14" s="4"/>
      <c r="D14" s="4"/>
      <c r="E14" s="4"/>
      <c r="F14" s="4"/>
      <c r="G14" s="4"/>
      <c r="H14" s="4"/>
      <c r="I14" s="4"/>
      <c r="J14" s="4"/>
      <c r="K14" s="4"/>
      <c r="L14" s="4"/>
      <c r="M14" s="118" t="str">
        <f>IF(SUM(C14:L14)&gt;0,SUM(C14:L14),"")</f>
        <v/>
      </c>
    </row>
    <row r="15" spans="2:14" x14ac:dyDescent="0.2">
      <c r="B15" s="82"/>
      <c r="C15" s="108"/>
      <c r="D15" s="108"/>
      <c r="E15" s="108"/>
      <c r="F15" s="108"/>
      <c r="G15" s="108"/>
      <c r="H15" s="108"/>
      <c r="I15" s="108"/>
      <c r="J15" s="108"/>
      <c r="K15" s="108"/>
      <c r="L15" s="108"/>
      <c r="M15" s="119"/>
    </row>
    <row r="16" spans="2:14" x14ac:dyDescent="0.2">
      <c r="B16" s="81" t="s">
        <v>375</v>
      </c>
      <c r="C16" s="115"/>
      <c r="D16" s="115"/>
      <c r="E16" s="115"/>
      <c r="F16" s="115"/>
      <c r="G16" s="115"/>
      <c r="H16" s="115"/>
      <c r="I16" s="115"/>
      <c r="J16" s="115"/>
      <c r="K16" s="115"/>
      <c r="L16" s="115"/>
      <c r="M16" s="120"/>
    </row>
    <row r="17" spans="2:13" x14ac:dyDescent="0.2">
      <c r="B17" s="117" t="s">
        <v>247</v>
      </c>
      <c r="C17" s="3"/>
      <c r="D17" s="3"/>
      <c r="E17" s="3"/>
      <c r="F17" s="3"/>
      <c r="G17" s="3"/>
      <c r="H17" s="3"/>
      <c r="I17" s="3"/>
      <c r="J17" s="3"/>
      <c r="K17" s="3"/>
      <c r="L17" s="3"/>
      <c r="M17" s="118" t="str">
        <f>IF(SUM(C17:L17)&gt;0,SUM(C17:L17),"")</f>
        <v/>
      </c>
    </row>
    <row r="18" spans="2:13" x14ac:dyDescent="0.2">
      <c r="B18" s="117" t="s">
        <v>248</v>
      </c>
      <c r="C18" s="5"/>
      <c r="D18" s="5"/>
      <c r="E18" s="5"/>
      <c r="F18" s="5"/>
      <c r="G18" s="5"/>
      <c r="H18" s="5"/>
      <c r="I18" s="5"/>
      <c r="J18" s="5"/>
      <c r="K18" s="5"/>
      <c r="L18" s="5"/>
      <c r="M18" s="118" t="str">
        <f>IF(SUM(C18:L18)&gt;0,SUM(C18:L18),"")</f>
        <v/>
      </c>
    </row>
    <row r="19" spans="2:13" x14ac:dyDescent="0.2">
      <c r="B19" s="117" t="s">
        <v>249</v>
      </c>
      <c r="C19" s="4"/>
      <c r="D19" s="4"/>
      <c r="E19" s="4"/>
      <c r="F19" s="4"/>
      <c r="G19" s="4"/>
      <c r="H19" s="4"/>
      <c r="I19" s="4"/>
      <c r="J19" s="4"/>
      <c r="K19" s="4"/>
      <c r="L19" s="4"/>
      <c r="M19" s="118" t="str">
        <f>IF(SUM(C19:L19)&gt;0,SUM(C19:L19),"")</f>
        <v/>
      </c>
    </row>
    <row r="20" spans="2:13" x14ac:dyDescent="0.2">
      <c r="B20" s="82"/>
      <c r="C20" s="121"/>
      <c r="D20" s="121"/>
      <c r="E20" s="121"/>
      <c r="F20" s="121"/>
      <c r="G20" s="121"/>
      <c r="H20" s="121"/>
      <c r="I20" s="121"/>
      <c r="J20" s="121"/>
      <c r="K20" s="121"/>
      <c r="L20" s="121"/>
      <c r="M20" s="122"/>
    </row>
    <row r="21" spans="2:13" ht="13.5" customHeight="1" x14ac:dyDescent="0.2">
      <c r="B21" s="384" t="s">
        <v>376</v>
      </c>
      <c r="C21" s="384"/>
      <c r="D21" s="384"/>
      <c r="E21" s="124"/>
      <c r="F21" s="124"/>
      <c r="G21" s="124"/>
      <c r="H21" s="124"/>
      <c r="I21" s="124"/>
      <c r="J21" s="124"/>
      <c r="K21" s="124"/>
      <c r="L21" s="124"/>
      <c r="M21" s="120"/>
    </row>
    <row r="22" spans="2:13" x14ac:dyDescent="0.2">
      <c r="B22" s="125" t="s">
        <v>377</v>
      </c>
      <c r="C22" s="3"/>
      <c r="D22" s="3"/>
      <c r="E22" s="6"/>
      <c r="F22" s="6"/>
      <c r="G22" s="6"/>
      <c r="H22" s="6"/>
      <c r="I22" s="6"/>
      <c r="J22" s="6"/>
      <c r="K22" s="6"/>
      <c r="L22" s="6"/>
      <c r="M22" s="118" t="str">
        <f>IF(SUM(C22:L22)&gt;0,SUM(C22:L22),"")</f>
        <v/>
      </c>
    </row>
    <row r="23" spans="2:13" x14ac:dyDescent="0.2">
      <c r="B23" s="126" t="s">
        <v>251</v>
      </c>
      <c r="C23" s="25"/>
      <c r="D23" s="25"/>
      <c r="E23" s="25"/>
      <c r="F23" s="25"/>
      <c r="G23" s="25"/>
      <c r="H23" s="25"/>
      <c r="I23" s="25"/>
      <c r="J23" s="25"/>
      <c r="K23" s="25"/>
      <c r="L23" s="5"/>
      <c r="M23" s="118" t="str">
        <f>IF(SUM(C23:L23)&gt;0,SUM(C23:L23),"")</f>
        <v/>
      </c>
    </row>
    <row r="24" spans="2:13" x14ac:dyDescent="0.2">
      <c r="B24" s="117" t="s">
        <v>252</v>
      </c>
      <c r="C24" s="6"/>
      <c r="D24" s="6"/>
      <c r="E24" s="6"/>
      <c r="F24" s="6"/>
      <c r="G24" s="6"/>
      <c r="H24" s="6"/>
      <c r="I24" s="6"/>
      <c r="J24" s="6"/>
      <c r="K24" s="6"/>
      <c r="L24" s="6"/>
      <c r="M24" s="118" t="str">
        <f>IF(SUM(C24:L24)&gt;0,SUM(C24:L24),"")</f>
        <v/>
      </c>
    </row>
    <row r="25" spans="2:13" x14ac:dyDescent="0.2">
      <c r="B25" s="117" t="s">
        <v>253</v>
      </c>
      <c r="C25" s="5"/>
      <c r="D25" s="5"/>
      <c r="E25" s="5"/>
      <c r="F25" s="5"/>
      <c r="G25" s="5"/>
      <c r="H25" s="5"/>
      <c r="I25" s="5"/>
      <c r="J25" s="5"/>
      <c r="K25" s="5"/>
      <c r="L25" s="5"/>
      <c r="M25" s="118" t="str">
        <f t="shared" ref="M25:M34" si="0">IF(SUM(C25:L25)&gt;0,SUM(C25:L25),"")</f>
        <v/>
      </c>
    </row>
    <row r="26" spans="2:13" x14ac:dyDescent="0.2">
      <c r="B26" s="117" t="s">
        <v>254</v>
      </c>
      <c r="C26" s="5"/>
      <c r="D26" s="5"/>
      <c r="E26" s="5"/>
      <c r="F26" s="5"/>
      <c r="G26" s="5"/>
      <c r="H26" s="5"/>
      <c r="I26" s="5"/>
      <c r="J26" s="5"/>
      <c r="K26" s="5"/>
      <c r="L26" s="5"/>
      <c r="M26" s="118" t="str">
        <f>IF(SUM(C26:L26)&gt;0,SUM(C26:L26),"")</f>
        <v/>
      </c>
    </row>
    <row r="27" spans="2:13" x14ac:dyDescent="0.2">
      <c r="B27" s="117" t="s">
        <v>255</v>
      </c>
      <c r="C27" s="5"/>
      <c r="D27" s="5"/>
      <c r="E27" s="5"/>
      <c r="F27" s="5"/>
      <c r="G27" s="5"/>
      <c r="H27" s="5"/>
      <c r="I27" s="5"/>
      <c r="J27" s="5"/>
      <c r="K27" s="5"/>
      <c r="L27" s="5"/>
      <c r="M27" s="118" t="str">
        <f>IF(SUM(C27:L27)&gt;0,SUM(C27:L27),"")</f>
        <v/>
      </c>
    </row>
    <row r="28" spans="2:13" x14ac:dyDescent="0.2">
      <c r="B28" s="117" t="s">
        <v>256</v>
      </c>
      <c r="C28" s="5"/>
      <c r="D28" s="5"/>
      <c r="E28" s="5"/>
      <c r="F28" s="5"/>
      <c r="G28" s="5"/>
      <c r="H28" s="5"/>
      <c r="I28" s="5"/>
      <c r="J28" s="5"/>
      <c r="K28" s="5"/>
      <c r="L28" s="5"/>
      <c r="M28" s="118" t="str">
        <f t="shared" si="0"/>
        <v/>
      </c>
    </row>
    <row r="29" spans="2:13" x14ac:dyDescent="0.2">
      <c r="B29" s="117" t="s">
        <v>257</v>
      </c>
      <c r="C29" s="5"/>
      <c r="D29" s="5"/>
      <c r="E29" s="5"/>
      <c r="F29" s="5"/>
      <c r="G29" s="5"/>
      <c r="H29" s="5"/>
      <c r="I29" s="5"/>
      <c r="J29" s="5"/>
      <c r="K29" s="5"/>
      <c r="L29" s="5"/>
      <c r="M29" s="118" t="str">
        <f>IF(SUM(C29:L29)&gt;0,SUM(C29:L29),"")</f>
        <v/>
      </c>
    </row>
    <row r="30" spans="2:13" x14ac:dyDescent="0.2">
      <c r="B30" s="117" t="s">
        <v>258</v>
      </c>
      <c r="C30" s="5"/>
      <c r="D30" s="5"/>
      <c r="E30" s="5"/>
      <c r="F30" s="5"/>
      <c r="G30" s="5"/>
      <c r="H30" s="5"/>
      <c r="I30" s="5"/>
      <c r="J30" s="5"/>
      <c r="K30" s="5"/>
      <c r="L30" s="5"/>
      <c r="M30" s="118" t="str">
        <f t="shared" si="0"/>
        <v/>
      </c>
    </row>
    <row r="31" spans="2:13" x14ac:dyDescent="0.2">
      <c r="B31" s="26" t="s">
        <v>250</v>
      </c>
      <c r="C31" s="5"/>
      <c r="D31" s="5"/>
      <c r="E31" s="5"/>
      <c r="F31" s="5"/>
      <c r="G31" s="5"/>
      <c r="H31" s="5"/>
      <c r="I31" s="5"/>
      <c r="J31" s="5"/>
      <c r="K31" s="5"/>
      <c r="L31" s="5"/>
      <c r="M31" s="118" t="str">
        <f>IF(SUM(C31:L31)&gt;0,SUM(C31:L31),"")</f>
        <v/>
      </c>
    </row>
    <row r="32" spans="2:13" x14ac:dyDescent="0.2">
      <c r="B32" s="26" t="s">
        <v>250</v>
      </c>
      <c r="C32" s="5"/>
      <c r="D32" s="5"/>
      <c r="E32" s="5"/>
      <c r="F32" s="5"/>
      <c r="G32" s="5"/>
      <c r="H32" s="5"/>
      <c r="I32" s="5"/>
      <c r="J32" s="5"/>
      <c r="K32" s="5"/>
      <c r="L32" s="5"/>
      <c r="M32" s="118" t="str">
        <f>IF(SUM(C32:L32)&gt;0,SUM(C32:L32),"")</f>
        <v/>
      </c>
    </row>
    <row r="33" spans="2:13" x14ac:dyDescent="0.2">
      <c r="B33" s="26" t="s">
        <v>250</v>
      </c>
      <c r="C33" s="5"/>
      <c r="D33" s="5"/>
      <c r="E33" s="5"/>
      <c r="F33" s="5"/>
      <c r="G33" s="5"/>
      <c r="H33" s="5"/>
      <c r="I33" s="5"/>
      <c r="J33" s="5"/>
      <c r="K33" s="5"/>
      <c r="L33" s="5"/>
      <c r="M33" s="118" t="str">
        <f>IF(SUM(C33:L33)&gt;0,SUM(C33:L33),"")</f>
        <v/>
      </c>
    </row>
    <row r="34" spans="2:13" x14ac:dyDescent="0.2">
      <c r="B34" s="26" t="s">
        <v>250</v>
      </c>
      <c r="C34" s="4"/>
      <c r="D34" s="4"/>
      <c r="E34" s="4"/>
      <c r="F34" s="4"/>
      <c r="G34" s="4"/>
      <c r="H34" s="4"/>
      <c r="I34" s="4"/>
      <c r="J34" s="4"/>
      <c r="K34" s="4"/>
      <c r="L34" s="4"/>
      <c r="M34" s="118" t="str">
        <f t="shared" si="0"/>
        <v/>
      </c>
    </row>
    <row r="35" spans="2:13" x14ac:dyDescent="0.2">
      <c r="B35" s="115"/>
      <c r="C35" s="115"/>
      <c r="D35" s="115"/>
      <c r="E35" s="115"/>
      <c r="F35" s="115"/>
      <c r="G35" s="115"/>
      <c r="H35" s="115"/>
      <c r="I35" s="115"/>
      <c r="J35" s="115"/>
      <c r="K35" s="115"/>
      <c r="L35" s="115"/>
      <c r="M35" s="127"/>
    </row>
    <row r="36" spans="2:13" x14ac:dyDescent="0.2">
      <c r="B36" s="81" t="s">
        <v>378</v>
      </c>
      <c r="C36" s="115"/>
      <c r="D36" s="115"/>
      <c r="E36" s="115"/>
      <c r="F36" s="115"/>
      <c r="G36" s="115"/>
      <c r="H36" s="115"/>
      <c r="I36" s="115"/>
      <c r="J36" s="115"/>
      <c r="K36" s="115"/>
      <c r="L36" s="115"/>
      <c r="M36" s="120"/>
    </row>
    <row r="37" spans="2:13" x14ac:dyDescent="0.2">
      <c r="B37" s="117" t="s">
        <v>379</v>
      </c>
      <c r="C37" s="3"/>
      <c r="D37" s="3"/>
      <c r="E37" s="3"/>
      <c r="F37" s="3"/>
      <c r="G37" s="3"/>
      <c r="H37" s="3"/>
      <c r="I37" s="3"/>
      <c r="J37" s="3"/>
      <c r="K37" s="3"/>
      <c r="L37" s="3"/>
      <c r="M37" s="118" t="str">
        <f t="shared" ref="M37:M42" si="1">IF(SUM(C37:L37)&gt;0,SUM(C37:L37),"")</f>
        <v/>
      </c>
    </row>
    <row r="38" spans="2:13" x14ac:dyDescent="0.2">
      <c r="B38" s="117" t="s">
        <v>259</v>
      </c>
      <c r="C38" s="5"/>
      <c r="D38" s="5"/>
      <c r="E38" s="5"/>
      <c r="F38" s="5"/>
      <c r="G38" s="5"/>
      <c r="H38" s="5"/>
      <c r="I38" s="5"/>
      <c r="J38" s="5"/>
      <c r="K38" s="5"/>
      <c r="L38" s="5"/>
      <c r="M38" s="118" t="str">
        <f t="shared" si="1"/>
        <v/>
      </c>
    </row>
    <row r="39" spans="2:13" x14ac:dyDescent="0.2">
      <c r="B39" s="117" t="s">
        <v>260</v>
      </c>
      <c r="C39" s="5"/>
      <c r="D39" s="5"/>
      <c r="E39" s="5"/>
      <c r="F39" s="5"/>
      <c r="G39" s="5"/>
      <c r="H39" s="5"/>
      <c r="I39" s="5"/>
      <c r="J39" s="5"/>
      <c r="K39" s="5"/>
      <c r="L39" s="5"/>
      <c r="M39" s="118" t="str">
        <f t="shared" si="1"/>
        <v/>
      </c>
    </row>
    <row r="40" spans="2:13" x14ac:dyDescent="0.2">
      <c r="B40" s="117" t="s">
        <v>261</v>
      </c>
      <c r="C40" s="5"/>
      <c r="D40" s="5"/>
      <c r="E40" s="5"/>
      <c r="F40" s="5"/>
      <c r="G40" s="5"/>
      <c r="H40" s="5"/>
      <c r="I40" s="5"/>
      <c r="J40" s="5"/>
      <c r="K40" s="5"/>
      <c r="L40" s="5"/>
      <c r="M40" s="118" t="str">
        <f t="shared" si="1"/>
        <v/>
      </c>
    </row>
    <row r="41" spans="2:13" x14ac:dyDescent="0.2">
      <c r="B41" s="117" t="s">
        <v>262</v>
      </c>
      <c r="C41" s="5"/>
      <c r="D41" s="5"/>
      <c r="E41" s="5"/>
      <c r="F41" s="5"/>
      <c r="G41" s="5"/>
      <c r="H41" s="5"/>
      <c r="I41" s="5"/>
      <c r="J41" s="5"/>
      <c r="K41" s="5"/>
      <c r="L41" s="5"/>
      <c r="M41" s="118" t="str">
        <f t="shared" si="1"/>
        <v/>
      </c>
    </row>
    <row r="42" spans="2:13" x14ac:dyDescent="0.2">
      <c r="B42" s="117" t="s">
        <v>263</v>
      </c>
      <c r="C42" s="5"/>
      <c r="D42" s="5"/>
      <c r="E42" s="5"/>
      <c r="F42" s="5"/>
      <c r="G42" s="5"/>
      <c r="H42" s="5"/>
      <c r="I42" s="5"/>
      <c r="J42" s="5"/>
      <c r="K42" s="5"/>
      <c r="L42" s="5"/>
      <c r="M42" s="118" t="str">
        <f t="shared" si="1"/>
        <v/>
      </c>
    </row>
    <row r="43" spans="2:13" x14ac:dyDescent="0.2">
      <c r="B43" s="117" t="s">
        <v>264</v>
      </c>
      <c r="C43" s="5"/>
      <c r="D43" s="5"/>
      <c r="E43" s="5"/>
      <c r="F43" s="5"/>
      <c r="G43" s="5"/>
      <c r="H43" s="5"/>
      <c r="I43" s="5"/>
      <c r="J43" s="5"/>
      <c r="K43" s="5"/>
      <c r="L43" s="5"/>
      <c r="M43" s="118" t="str">
        <f t="shared" ref="M43:M46" si="2">IF(SUM(C43:L43)&gt;0,SUM(C43:L43),"")</f>
        <v/>
      </c>
    </row>
    <row r="44" spans="2:13" x14ac:dyDescent="0.2">
      <c r="B44" s="117" t="s">
        <v>265</v>
      </c>
      <c r="C44" s="5"/>
      <c r="D44" s="5"/>
      <c r="E44" s="5"/>
      <c r="F44" s="5"/>
      <c r="G44" s="5"/>
      <c r="H44" s="5"/>
      <c r="I44" s="5"/>
      <c r="J44" s="5"/>
      <c r="K44" s="5"/>
      <c r="L44" s="5"/>
      <c r="M44" s="118" t="str">
        <f>IF(SUM(C44:L44)&gt;0,SUM(C44:L44),"")</f>
        <v/>
      </c>
    </row>
    <row r="45" spans="2:13" x14ac:dyDescent="0.2">
      <c r="B45" s="27" t="s">
        <v>250</v>
      </c>
      <c r="C45" s="7"/>
      <c r="D45" s="7"/>
      <c r="E45" s="7"/>
      <c r="F45" s="7"/>
      <c r="G45" s="7"/>
      <c r="H45" s="7"/>
      <c r="I45" s="7"/>
      <c r="J45" s="7"/>
      <c r="K45" s="7"/>
      <c r="L45" s="7"/>
      <c r="M45" s="118" t="str">
        <f t="shared" si="2"/>
        <v/>
      </c>
    </row>
    <row r="46" spans="2:13" x14ac:dyDescent="0.2">
      <c r="B46" s="27" t="s">
        <v>250</v>
      </c>
      <c r="C46" s="4"/>
      <c r="D46" s="4"/>
      <c r="E46" s="4"/>
      <c r="F46" s="4"/>
      <c r="G46" s="4"/>
      <c r="H46" s="4"/>
      <c r="I46" s="4"/>
      <c r="J46" s="4"/>
      <c r="K46" s="4"/>
      <c r="L46" s="4"/>
      <c r="M46" s="118" t="str">
        <f t="shared" si="2"/>
        <v/>
      </c>
    </row>
    <row r="47" spans="2:13" x14ac:dyDescent="0.2">
      <c r="B47" s="82"/>
      <c r="C47" s="82"/>
      <c r="D47" s="82"/>
      <c r="E47" s="82"/>
      <c r="F47" s="82"/>
      <c r="G47" s="82"/>
      <c r="H47" s="82"/>
      <c r="I47" s="82"/>
      <c r="J47" s="82"/>
      <c r="K47" s="82"/>
      <c r="L47" s="82"/>
      <c r="M47" s="128"/>
    </row>
    <row r="48" spans="2:13" x14ac:dyDescent="0.2">
      <c r="B48" s="81" t="s">
        <v>380</v>
      </c>
      <c r="C48" s="129"/>
      <c r="D48" s="129"/>
      <c r="E48" s="129"/>
      <c r="F48" s="129"/>
      <c r="G48" s="129"/>
      <c r="H48" s="129"/>
      <c r="I48" s="129"/>
      <c r="J48" s="129"/>
      <c r="K48" s="129"/>
      <c r="L48" s="129"/>
      <c r="M48" s="128"/>
    </row>
    <row r="49" spans="2:13" x14ac:dyDescent="0.2">
      <c r="B49" s="130" t="s">
        <v>266</v>
      </c>
      <c r="C49" s="6"/>
      <c r="D49" s="6"/>
      <c r="E49" s="6"/>
      <c r="F49" s="6"/>
      <c r="G49" s="6"/>
      <c r="H49" s="6"/>
      <c r="I49" s="6"/>
      <c r="J49" s="6"/>
      <c r="K49" s="6"/>
      <c r="L49" s="6"/>
      <c r="M49" s="118" t="str">
        <f>IF(SUM(C49:L49)&gt;0,SUM(C49:L49),"")</f>
        <v/>
      </c>
    </row>
    <row r="50" spans="2:13" x14ac:dyDescent="0.2">
      <c r="B50" s="130" t="s">
        <v>267</v>
      </c>
      <c r="C50" s="5"/>
      <c r="D50" s="5"/>
      <c r="E50" s="5"/>
      <c r="F50" s="5"/>
      <c r="G50" s="5"/>
      <c r="H50" s="5"/>
      <c r="I50" s="5"/>
      <c r="J50" s="5"/>
      <c r="K50" s="5"/>
      <c r="L50" s="5"/>
      <c r="M50" s="118" t="str">
        <f t="shared" ref="M50:M53" si="3">IF(SUM(C50:L50)&gt;0,SUM(C50:L50),"")</f>
        <v/>
      </c>
    </row>
    <row r="51" spans="2:13" x14ac:dyDescent="0.2">
      <c r="B51" s="130" t="s">
        <v>268</v>
      </c>
      <c r="C51" s="5"/>
      <c r="D51" s="5"/>
      <c r="E51" s="5"/>
      <c r="F51" s="5"/>
      <c r="G51" s="5"/>
      <c r="H51" s="5"/>
      <c r="I51" s="5"/>
      <c r="J51" s="5"/>
      <c r="K51" s="5"/>
      <c r="L51" s="5"/>
      <c r="M51" s="118" t="str">
        <f t="shared" si="3"/>
        <v/>
      </c>
    </row>
    <row r="52" spans="2:13" x14ac:dyDescent="0.2">
      <c r="B52" s="130" t="s">
        <v>269</v>
      </c>
      <c r="C52" s="5"/>
      <c r="D52" s="5"/>
      <c r="E52" s="5"/>
      <c r="F52" s="5"/>
      <c r="G52" s="5"/>
      <c r="H52" s="5"/>
      <c r="I52" s="5"/>
      <c r="J52" s="5"/>
      <c r="K52" s="5"/>
      <c r="L52" s="5"/>
      <c r="M52" s="118" t="str">
        <f t="shared" si="3"/>
        <v/>
      </c>
    </row>
    <row r="53" spans="2:13" x14ac:dyDescent="0.2">
      <c r="B53" s="130" t="s">
        <v>270</v>
      </c>
      <c r="C53" s="5"/>
      <c r="D53" s="5"/>
      <c r="E53" s="5"/>
      <c r="F53" s="5"/>
      <c r="G53" s="5"/>
      <c r="H53" s="5"/>
      <c r="I53" s="5"/>
      <c r="J53" s="5"/>
      <c r="K53" s="5"/>
      <c r="L53" s="5"/>
      <c r="M53" s="118" t="str">
        <f t="shared" si="3"/>
        <v/>
      </c>
    </row>
    <row r="54" spans="2:13" x14ac:dyDescent="0.2">
      <c r="B54" s="130" t="s">
        <v>381</v>
      </c>
      <c r="C54" s="5"/>
      <c r="D54" s="5"/>
      <c r="E54" s="5"/>
      <c r="F54" s="5"/>
      <c r="G54" s="5"/>
      <c r="H54" s="5"/>
      <c r="I54" s="5"/>
      <c r="J54" s="5"/>
      <c r="K54" s="5"/>
      <c r="L54" s="5"/>
      <c r="M54" s="118" t="str">
        <f>IF(SUM(C54:L54)&gt;0,SUM(C54:L54),"")</f>
        <v/>
      </c>
    </row>
    <row r="55" spans="2:13" x14ac:dyDescent="0.2">
      <c r="B55" s="28" t="s">
        <v>250</v>
      </c>
      <c r="C55" s="5"/>
      <c r="D55" s="5"/>
      <c r="E55" s="5"/>
      <c r="F55" s="5"/>
      <c r="G55" s="5"/>
      <c r="H55" s="5"/>
      <c r="I55" s="5"/>
      <c r="J55" s="5"/>
      <c r="K55" s="5"/>
      <c r="L55" s="5"/>
      <c r="M55" s="118" t="str">
        <f>IF(SUM(C55:L55)&gt;0,SUM(C55:L55),"")</f>
        <v/>
      </c>
    </row>
    <row r="56" spans="2:13" x14ac:dyDescent="0.2">
      <c r="B56" s="29" t="s">
        <v>250</v>
      </c>
      <c r="C56" s="4"/>
      <c r="D56" s="4"/>
      <c r="E56" s="4"/>
      <c r="F56" s="4"/>
      <c r="G56" s="4"/>
      <c r="H56" s="4"/>
      <c r="I56" s="4"/>
      <c r="J56" s="4"/>
      <c r="K56" s="4"/>
      <c r="L56" s="4"/>
      <c r="M56" s="118" t="str">
        <f>IF(SUM(C56:L56)&gt;0,SUM(C56:L56),"")</f>
        <v/>
      </c>
    </row>
    <row r="57" spans="2:13" x14ac:dyDescent="0.2">
      <c r="B57" s="82"/>
      <c r="C57" s="121"/>
      <c r="D57" s="131"/>
      <c r="E57" s="131"/>
      <c r="F57" s="131"/>
      <c r="G57" s="131"/>
      <c r="H57" s="131"/>
      <c r="I57" s="131"/>
      <c r="J57" s="131"/>
      <c r="K57" s="131"/>
      <c r="L57" s="131"/>
      <c r="M57" s="122"/>
    </row>
    <row r="58" spans="2:13" x14ac:dyDescent="0.2">
      <c r="B58" s="384" t="s">
        <v>382</v>
      </c>
      <c r="C58" s="384"/>
      <c r="D58" s="129"/>
      <c r="E58" s="129"/>
      <c r="F58" s="129"/>
      <c r="G58" s="129"/>
      <c r="H58" s="129"/>
      <c r="I58" s="129"/>
      <c r="J58" s="129"/>
      <c r="K58" s="129"/>
      <c r="L58" s="129"/>
      <c r="M58" s="128"/>
    </row>
    <row r="59" spans="2:13" x14ac:dyDescent="0.2">
      <c r="B59" s="130" t="s">
        <v>271</v>
      </c>
      <c r="C59" s="3"/>
      <c r="D59" s="6"/>
      <c r="E59" s="6"/>
      <c r="F59" s="6"/>
      <c r="G59" s="6"/>
      <c r="H59" s="6"/>
      <c r="I59" s="6"/>
      <c r="J59" s="6"/>
      <c r="K59" s="6"/>
      <c r="L59" s="6"/>
      <c r="M59" s="118" t="str">
        <f t="shared" ref="M59:M65" si="4">IF(SUM(C59:L59)&gt;0,SUM(C59:L59),"")</f>
        <v/>
      </c>
    </row>
    <row r="60" spans="2:13" x14ac:dyDescent="0.2">
      <c r="B60" s="130" t="s">
        <v>383</v>
      </c>
      <c r="C60" s="5"/>
      <c r="D60" s="5"/>
      <c r="E60" s="5"/>
      <c r="F60" s="5"/>
      <c r="G60" s="5"/>
      <c r="H60" s="5"/>
      <c r="I60" s="5"/>
      <c r="J60" s="5"/>
      <c r="K60" s="5"/>
      <c r="L60" s="5"/>
      <c r="M60" s="118" t="str">
        <f t="shared" si="4"/>
        <v/>
      </c>
    </row>
    <row r="61" spans="2:13" x14ac:dyDescent="0.2">
      <c r="B61" s="130" t="s">
        <v>272</v>
      </c>
      <c r="C61" s="5"/>
      <c r="D61" s="5"/>
      <c r="E61" s="5"/>
      <c r="F61" s="5"/>
      <c r="G61" s="5"/>
      <c r="H61" s="5"/>
      <c r="I61" s="5"/>
      <c r="J61" s="5"/>
      <c r="K61" s="5"/>
      <c r="L61" s="5"/>
      <c r="M61" s="118" t="str">
        <f t="shared" si="4"/>
        <v/>
      </c>
    </row>
    <row r="62" spans="2:13" x14ac:dyDescent="0.2">
      <c r="B62" s="130" t="s">
        <v>273</v>
      </c>
      <c r="C62" s="5"/>
      <c r="D62" s="5"/>
      <c r="E62" s="5"/>
      <c r="F62" s="5"/>
      <c r="G62" s="5"/>
      <c r="H62" s="5"/>
      <c r="I62" s="5"/>
      <c r="J62" s="5"/>
      <c r="K62" s="5"/>
      <c r="L62" s="5"/>
      <c r="M62" s="118" t="str">
        <f t="shared" si="4"/>
        <v/>
      </c>
    </row>
    <row r="63" spans="2:13" x14ac:dyDescent="0.2">
      <c r="B63" s="117" t="s">
        <v>384</v>
      </c>
      <c r="C63" s="7"/>
      <c r="D63" s="7"/>
      <c r="E63" s="7"/>
      <c r="F63" s="7"/>
      <c r="G63" s="7"/>
      <c r="H63" s="7"/>
      <c r="I63" s="7"/>
      <c r="J63" s="7"/>
      <c r="K63" s="7"/>
      <c r="L63" s="7"/>
      <c r="M63" s="118" t="str">
        <f t="shared" si="4"/>
        <v/>
      </c>
    </row>
    <row r="64" spans="2:13" x14ac:dyDescent="0.2">
      <c r="B64" s="28" t="s">
        <v>250</v>
      </c>
      <c r="C64" s="5"/>
      <c r="D64" s="5"/>
      <c r="E64" s="5"/>
      <c r="F64" s="5"/>
      <c r="G64" s="5"/>
      <c r="H64" s="5"/>
      <c r="I64" s="5"/>
      <c r="J64" s="5"/>
      <c r="K64" s="5"/>
      <c r="L64" s="5"/>
      <c r="M64" s="118" t="str">
        <f t="shared" si="4"/>
        <v/>
      </c>
    </row>
    <row r="65" spans="2:13" x14ac:dyDescent="0.2">
      <c r="B65" s="29" t="s">
        <v>250</v>
      </c>
      <c r="C65" s="4"/>
      <c r="D65" s="4"/>
      <c r="E65" s="4"/>
      <c r="F65" s="4"/>
      <c r="G65" s="4"/>
      <c r="H65" s="4"/>
      <c r="I65" s="4"/>
      <c r="J65" s="4"/>
      <c r="K65" s="4"/>
      <c r="L65" s="4"/>
      <c r="M65" s="118" t="str">
        <f t="shared" si="4"/>
        <v/>
      </c>
    </row>
    <row r="66" spans="2:13" x14ac:dyDescent="0.2">
      <c r="B66" s="82"/>
      <c r="C66" s="121"/>
      <c r="D66" s="121"/>
      <c r="E66" s="121"/>
      <c r="F66" s="121"/>
      <c r="G66" s="121"/>
      <c r="H66" s="121"/>
      <c r="I66" s="121"/>
      <c r="J66" s="121"/>
      <c r="K66" s="121"/>
      <c r="L66" s="121"/>
      <c r="M66" s="122"/>
    </row>
    <row r="67" spans="2:13" x14ac:dyDescent="0.2">
      <c r="B67" s="81" t="s">
        <v>288</v>
      </c>
      <c r="C67" s="82"/>
      <c r="D67" s="82"/>
      <c r="E67" s="82"/>
      <c r="F67" s="82"/>
      <c r="G67" s="82"/>
      <c r="H67" s="82"/>
      <c r="I67" s="82"/>
      <c r="J67" s="82"/>
      <c r="K67" s="82"/>
      <c r="L67" s="82"/>
      <c r="M67" s="128"/>
    </row>
    <row r="68" spans="2:13" x14ac:dyDescent="0.2">
      <c r="B68" s="117" t="s">
        <v>274</v>
      </c>
      <c r="C68" s="3"/>
      <c r="D68" s="3"/>
      <c r="E68" s="3"/>
      <c r="F68" s="3"/>
      <c r="G68" s="3"/>
      <c r="H68" s="3"/>
      <c r="I68" s="3"/>
      <c r="J68" s="3"/>
      <c r="K68" s="3"/>
      <c r="L68" s="3"/>
      <c r="M68" s="118" t="str">
        <f t="shared" ref="M68:M81" si="5">IF(SUM(C68:L68)&gt;0,SUM(C68:L68),"")</f>
        <v/>
      </c>
    </row>
    <row r="69" spans="2:13" x14ac:dyDescent="0.2">
      <c r="B69" s="117" t="s">
        <v>275</v>
      </c>
      <c r="C69" s="5"/>
      <c r="D69" s="5"/>
      <c r="E69" s="5"/>
      <c r="F69" s="5"/>
      <c r="G69" s="5"/>
      <c r="H69" s="5"/>
      <c r="I69" s="5"/>
      <c r="J69" s="5"/>
      <c r="K69" s="5"/>
      <c r="L69" s="5"/>
      <c r="M69" s="118" t="str">
        <f t="shared" si="5"/>
        <v/>
      </c>
    </row>
    <row r="70" spans="2:13" x14ac:dyDescent="0.2">
      <c r="B70" s="117" t="s">
        <v>385</v>
      </c>
      <c r="C70" s="5"/>
      <c r="D70" s="5"/>
      <c r="E70" s="5"/>
      <c r="F70" s="5"/>
      <c r="G70" s="5"/>
      <c r="H70" s="5"/>
      <c r="I70" s="5"/>
      <c r="J70" s="5"/>
      <c r="K70" s="5"/>
      <c r="L70" s="5"/>
      <c r="M70" s="118" t="str">
        <f t="shared" si="5"/>
        <v/>
      </c>
    </row>
    <row r="71" spans="2:13" x14ac:dyDescent="0.2">
      <c r="B71" s="117" t="s">
        <v>386</v>
      </c>
      <c r="C71" s="5"/>
      <c r="D71" s="5"/>
      <c r="E71" s="5"/>
      <c r="F71" s="5"/>
      <c r="G71" s="5"/>
      <c r="H71" s="5"/>
      <c r="I71" s="5"/>
      <c r="J71" s="5"/>
      <c r="K71" s="5"/>
      <c r="L71" s="5"/>
      <c r="M71" s="118" t="str">
        <f t="shared" si="5"/>
        <v/>
      </c>
    </row>
    <row r="72" spans="2:13" x14ac:dyDescent="0.2">
      <c r="B72" s="117" t="s">
        <v>387</v>
      </c>
      <c r="C72" s="5"/>
      <c r="D72" s="5"/>
      <c r="E72" s="5"/>
      <c r="F72" s="5"/>
      <c r="G72" s="5"/>
      <c r="H72" s="5"/>
      <c r="I72" s="5"/>
      <c r="J72" s="5"/>
      <c r="K72" s="5"/>
      <c r="L72" s="5"/>
      <c r="M72" s="118" t="str">
        <f t="shared" si="5"/>
        <v/>
      </c>
    </row>
    <row r="73" spans="2:13" x14ac:dyDescent="0.2">
      <c r="B73" s="117" t="s">
        <v>276</v>
      </c>
      <c r="C73" s="5"/>
      <c r="D73" s="5"/>
      <c r="E73" s="5"/>
      <c r="F73" s="5"/>
      <c r="G73" s="5"/>
      <c r="H73" s="5"/>
      <c r="I73" s="5"/>
      <c r="J73" s="5"/>
      <c r="K73" s="5"/>
      <c r="L73" s="5"/>
      <c r="M73" s="118" t="str">
        <f t="shared" si="5"/>
        <v/>
      </c>
    </row>
    <row r="74" spans="2:13" x14ac:dyDescent="0.2">
      <c r="B74" s="117" t="s">
        <v>277</v>
      </c>
      <c r="C74" s="5"/>
      <c r="D74" s="5"/>
      <c r="E74" s="5"/>
      <c r="F74" s="5"/>
      <c r="G74" s="5"/>
      <c r="H74" s="5"/>
      <c r="I74" s="5"/>
      <c r="J74" s="5"/>
      <c r="K74" s="5"/>
      <c r="L74" s="5"/>
      <c r="M74" s="118" t="str">
        <f t="shared" si="5"/>
        <v/>
      </c>
    </row>
    <row r="75" spans="2:13" x14ac:dyDescent="0.2">
      <c r="B75" s="117" t="s">
        <v>388</v>
      </c>
      <c r="C75" s="5"/>
      <c r="D75" s="5"/>
      <c r="E75" s="5"/>
      <c r="F75" s="5"/>
      <c r="G75" s="5"/>
      <c r="H75" s="5"/>
      <c r="I75" s="5"/>
      <c r="J75" s="5"/>
      <c r="K75" s="5"/>
      <c r="L75" s="5"/>
      <c r="M75" s="118" t="str">
        <f t="shared" si="5"/>
        <v/>
      </c>
    </row>
    <row r="76" spans="2:13" x14ac:dyDescent="0.2">
      <c r="B76" s="117" t="s">
        <v>278</v>
      </c>
      <c r="C76" s="5"/>
      <c r="D76" s="5"/>
      <c r="E76" s="5"/>
      <c r="F76" s="5"/>
      <c r="G76" s="5"/>
      <c r="H76" s="5"/>
      <c r="I76" s="5"/>
      <c r="J76" s="5"/>
      <c r="K76" s="5"/>
      <c r="L76" s="5"/>
      <c r="M76" s="118" t="str">
        <f t="shared" si="5"/>
        <v/>
      </c>
    </row>
    <row r="77" spans="2:13" x14ac:dyDescent="0.2">
      <c r="B77" s="117" t="s">
        <v>279</v>
      </c>
      <c r="C77" s="5"/>
      <c r="D77" s="5"/>
      <c r="E77" s="5"/>
      <c r="F77" s="5"/>
      <c r="G77" s="5"/>
      <c r="H77" s="5"/>
      <c r="I77" s="5"/>
      <c r="J77" s="5"/>
      <c r="K77" s="5"/>
      <c r="L77" s="5"/>
      <c r="M77" s="118" t="str">
        <f t="shared" si="5"/>
        <v/>
      </c>
    </row>
    <row r="78" spans="2:13" x14ac:dyDescent="0.2">
      <c r="B78" s="117" t="s">
        <v>360</v>
      </c>
      <c r="C78" s="5"/>
      <c r="D78" s="5"/>
      <c r="E78" s="5"/>
      <c r="F78" s="5"/>
      <c r="G78" s="5"/>
      <c r="H78" s="5"/>
      <c r="I78" s="5"/>
      <c r="J78" s="5"/>
      <c r="K78" s="5"/>
      <c r="L78" s="5"/>
      <c r="M78" s="118" t="str">
        <f t="shared" si="5"/>
        <v/>
      </c>
    </row>
    <row r="79" spans="2:13" x14ac:dyDescent="0.2">
      <c r="B79" s="117" t="s">
        <v>280</v>
      </c>
      <c r="C79" s="5"/>
      <c r="D79" s="5"/>
      <c r="E79" s="5"/>
      <c r="F79" s="5"/>
      <c r="G79" s="5"/>
      <c r="H79" s="5"/>
      <c r="I79" s="5"/>
      <c r="J79" s="5"/>
      <c r="K79" s="5"/>
      <c r="L79" s="5"/>
      <c r="M79" s="118" t="str">
        <f t="shared" si="5"/>
        <v/>
      </c>
    </row>
    <row r="80" spans="2:13" x14ac:dyDescent="0.2">
      <c r="B80" s="28" t="s">
        <v>250</v>
      </c>
      <c r="C80" s="5"/>
      <c r="D80" s="5"/>
      <c r="E80" s="5"/>
      <c r="F80" s="5"/>
      <c r="G80" s="5"/>
      <c r="H80" s="5"/>
      <c r="I80" s="5"/>
      <c r="J80" s="5"/>
      <c r="K80" s="5"/>
      <c r="L80" s="5"/>
      <c r="M80" s="118" t="str">
        <f t="shared" si="5"/>
        <v/>
      </c>
    </row>
    <row r="81" spans="1:16" x14ac:dyDescent="0.2">
      <c r="B81" s="29" t="s">
        <v>250</v>
      </c>
      <c r="C81" s="4"/>
      <c r="D81" s="4"/>
      <c r="E81" s="4"/>
      <c r="F81" s="4"/>
      <c r="G81" s="4"/>
      <c r="H81" s="4"/>
      <c r="I81" s="4"/>
      <c r="J81" s="4"/>
      <c r="K81" s="4"/>
      <c r="L81" s="4"/>
      <c r="M81" s="118" t="str">
        <f t="shared" si="5"/>
        <v/>
      </c>
    </row>
    <row r="82" spans="1:16" x14ac:dyDescent="0.2">
      <c r="B82" s="82"/>
      <c r="C82" s="121"/>
      <c r="D82" s="121"/>
      <c r="E82" s="121"/>
      <c r="F82" s="121"/>
      <c r="G82" s="121"/>
      <c r="H82" s="121"/>
      <c r="I82" s="121"/>
      <c r="J82" s="121"/>
      <c r="K82" s="121"/>
      <c r="L82" s="121"/>
      <c r="M82" s="122"/>
    </row>
    <row r="83" spans="1:16" x14ac:dyDescent="0.2">
      <c r="B83" s="81" t="s">
        <v>389</v>
      </c>
      <c r="C83" s="82"/>
      <c r="D83" s="82"/>
      <c r="E83" s="82"/>
      <c r="F83" s="82"/>
      <c r="G83" s="82"/>
      <c r="H83" s="82"/>
      <c r="I83" s="82"/>
      <c r="J83" s="82"/>
      <c r="K83" s="82"/>
      <c r="L83" s="82"/>
      <c r="M83" s="128"/>
    </row>
    <row r="84" spans="1:16" x14ac:dyDescent="0.2">
      <c r="B84" s="117" t="s">
        <v>281</v>
      </c>
      <c r="C84" s="3"/>
      <c r="D84" s="3"/>
      <c r="E84" s="3"/>
      <c r="F84" s="3"/>
      <c r="G84" s="3"/>
      <c r="H84" s="3"/>
      <c r="I84" s="3"/>
      <c r="J84" s="3"/>
      <c r="K84" s="3"/>
      <c r="L84" s="3"/>
      <c r="M84" s="118" t="str">
        <f t="shared" ref="M84:M89" si="6">IF(SUM(C84:L84)&gt;0,SUM(C84:L84),"")</f>
        <v/>
      </c>
    </row>
    <row r="85" spans="1:16" x14ac:dyDescent="0.2">
      <c r="B85" s="117" t="s">
        <v>282</v>
      </c>
      <c r="C85" s="5"/>
      <c r="D85" s="5"/>
      <c r="E85" s="5"/>
      <c r="F85" s="5"/>
      <c r="G85" s="5"/>
      <c r="H85" s="5"/>
      <c r="I85" s="5"/>
      <c r="J85" s="5"/>
      <c r="K85" s="5"/>
      <c r="L85" s="5"/>
      <c r="M85" s="118" t="str">
        <f t="shared" si="6"/>
        <v/>
      </c>
    </row>
    <row r="86" spans="1:16" x14ac:dyDescent="0.2">
      <c r="B86" s="117" t="s">
        <v>390</v>
      </c>
      <c r="C86" s="5"/>
      <c r="D86" s="5"/>
      <c r="E86" s="5"/>
      <c r="F86" s="5"/>
      <c r="G86" s="5"/>
      <c r="H86" s="5"/>
      <c r="I86" s="5"/>
      <c r="J86" s="5"/>
      <c r="K86" s="5"/>
      <c r="L86" s="5"/>
      <c r="M86" s="118" t="str">
        <f t="shared" si="6"/>
        <v/>
      </c>
    </row>
    <row r="87" spans="1:16" x14ac:dyDescent="0.2">
      <c r="B87" s="117" t="s">
        <v>391</v>
      </c>
      <c r="C87" s="5"/>
      <c r="D87" s="5"/>
      <c r="E87" s="5"/>
      <c r="F87" s="5"/>
      <c r="G87" s="5"/>
      <c r="H87" s="5"/>
      <c r="I87" s="5"/>
      <c r="J87" s="5"/>
      <c r="K87" s="5"/>
      <c r="L87" s="5"/>
      <c r="M87" s="118" t="str">
        <f t="shared" si="6"/>
        <v/>
      </c>
    </row>
    <row r="88" spans="1:16" x14ac:dyDescent="0.2">
      <c r="B88" s="26" t="s">
        <v>250</v>
      </c>
      <c r="C88" s="5"/>
      <c r="D88" s="5"/>
      <c r="E88" s="5"/>
      <c r="F88" s="5"/>
      <c r="G88" s="5"/>
      <c r="H88" s="5"/>
      <c r="I88" s="5"/>
      <c r="J88" s="5"/>
      <c r="K88" s="5"/>
      <c r="L88" s="5"/>
      <c r="M88" s="118" t="str">
        <f t="shared" si="6"/>
        <v/>
      </c>
    </row>
    <row r="89" spans="1:16" x14ac:dyDescent="0.2">
      <c r="B89" s="26" t="s">
        <v>250</v>
      </c>
      <c r="C89" s="4"/>
      <c r="D89" s="4"/>
      <c r="E89" s="4"/>
      <c r="F89" s="4"/>
      <c r="G89" s="4"/>
      <c r="H89" s="4"/>
      <c r="I89" s="4"/>
      <c r="J89" s="4"/>
      <c r="K89" s="4"/>
      <c r="L89" s="4"/>
      <c r="M89" s="118" t="str">
        <f t="shared" si="6"/>
        <v/>
      </c>
    </row>
    <row r="90" spans="1:16" x14ac:dyDescent="0.2">
      <c r="B90" s="82"/>
      <c r="C90" s="115"/>
      <c r="D90" s="115"/>
      <c r="E90" s="115"/>
      <c r="F90" s="115"/>
      <c r="G90" s="115"/>
      <c r="H90" s="115"/>
      <c r="I90" s="115"/>
      <c r="J90" s="115"/>
      <c r="K90" s="115"/>
      <c r="L90" s="115"/>
      <c r="M90" s="120"/>
    </row>
    <row r="91" spans="1:16" x14ac:dyDescent="0.2">
      <c r="B91" s="81" t="s">
        <v>283</v>
      </c>
      <c r="C91" s="30">
        <f>SUM(C13:C14,C17:C19,C22:C34,C37:C46,C49:C56,C59:C65,C68:C81,C84:C89)</f>
        <v>0</v>
      </c>
      <c r="D91" s="30">
        <f t="shared" ref="D91:L91" si="7">SUM(D13:D14,D17:D19,D22:D34,D37:D46,D49:D56,D59:D65,D68:D81,D84:D89)</f>
        <v>0</v>
      </c>
      <c r="E91" s="30">
        <f t="shared" si="7"/>
        <v>0</v>
      </c>
      <c r="F91" s="30">
        <f t="shared" si="7"/>
        <v>0</v>
      </c>
      <c r="G91" s="30">
        <f t="shared" si="7"/>
        <v>0</v>
      </c>
      <c r="H91" s="30">
        <f t="shared" si="7"/>
        <v>0</v>
      </c>
      <c r="I91" s="30">
        <f t="shared" si="7"/>
        <v>0</v>
      </c>
      <c r="J91" s="30">
        <f t="shared" si="7"/>
        <v>0</v>
      </c>
      <c r="K91" s="30">
        <f t="shared" si="7"/>
        <v>0</v>
      </c>
      <c r="L91" s="30">
        <f t="shared" si="7"/>
        <v>0</v>
      </c>
      <c r="M91" s="30">
        <f>SUM(M13:M14,M17:M19,M22:M34,M37:M46,M49:M56,M59:M65,M68:M81,M84:M89)</f>
        <v>0</v>
      </c>
    </row>
    <row r="92" spans="1:16" x14ac:dyDescent="0.2">
      <c r="B92" s="82"/>
      <c r="C92" s="31"/>
      <c r="D92" s="31"/>
      <c r="E92" s="31"/>
      <c r="F92" s="31"/>
      <c r="G92" s="31"/>
      <c r="H92" s="31"/>
      <c r="I92" s="31"/>
      <c r="J92" s="31"/>
      <c r="K92" s="31"/>
      <c r="L92" s="31"/>
      <c r="M92" s="32">
        <f>SUM((C91:L91))</f>
        <v>0</v>
      </c>
    </row>
    <row r="93" spans="1:16" ht="22.5" customHeight="1" x14ac:dyDescent="0.2">
      <c r="A93" s="132"/>
      <c r="B93" s="385" t="s">
        <v>392</v>
      </c>
      <c r="C93" s="385"/>
      <c r="D93" s="385"/>
      <c r="E93" s="385"/>
      <c r="F93" s="385"/>
      <c r="G93" s="385"/>
      <c r="H93" s="385"/>
      <c r="I93" s="385"/>
      <c r="J93" s="385"/>
      <c r="K93" s="385"/>
      <c r="L93" s="385"/>
      <c r="M93" s="386"/>
    </row>
    <row r="94" spans="1:16" x14ac:dyDescent="0.2">
      <c r="B94" s="387" t="s">
        <v>292</v>
      </c>
      <c r="C94" s="387"/>
      <c r="D94" s="387"/>
      <c r="E94" s="387"/>
      <c r="F94" s="387"/>
      <c r="G94" s="387"/>
      <c r="H94" s="387"/>
      <c r="I94" s="387"/>
      <c r="J94" s="387"/>
      <c r="K94" s="387"/>
      <c r="L94" s="387"/>
      <c r="M94" s="388"/>
    </row>
    <row r="95" spans="1:16" ht="38.25" x14ac:dyDescent="0.2">
      <c r="B95" s="133" t="s">
        <v>293</v>
      </c>
      <c r="C95" s="133" t="s">
        <v>294</v>
      </c>
      <c r="D95" s="373" t="s">
        <v>295</v>
      </c>
      <c r="E95" s="373"/>
      <c r="F95" s="133" t="s">
        <v>296</v>
      </c>
      <c r="G95" s="133"/>
      <c r="H95" s="133" t="s">
        <v>297</v>
      </c>
      <c r="I95" s="133" t="s">
        <v>298</v>
      </c>
      <c r="J95" s="133" t="s">
        <v>299</v>
      </c>
      <c r="K95" s="133" t="s">
        <v>300</v>
      </c>
      <c r="L95" s="123" t="s">
        <v>301</v>
      </c>
      <c r="M95" s="134" t="s">
        <v>302</v>
      </c>
      <c r="N95" s="135"/>
    </row>
    <row r="96" spans="1:16" x14ac:dyDescent="0.2">
      <c r="B96" s="136" t="s">
        <v>303</v>
      </c>
      <c r="C96" s="137" t="str">
        <f t="shared" ref="C96:C104" si="8">IF(N96="","",IF(N96=0,"N","Y"))</f>
        <v>N</v>
      </c>
      <c r="D96" s="389" t="s">
        <v>304</v>
      </c>
      <c r="E96" s="390"/>
      <c r="F96" s="391" t="str">
        <f>IF(Introduction!F12&lt;1, "", Introduction!F12)</f>
        <v/>
      </c>
      <c r="G96" s="392"/>
      <c r="H96" s="138">
        <v>0.03</v>
      </c>
      <c r="I96" s="136">
        <v>20</v>
      </c>
      <c r="J96" s="136">
        <v>10</v>
      </c>
      <c r="K96" s="139" t="s">
        <v>305</v>
      </c>
      <c r="L96" s="33">
        <f>IF(ISERROR(F96/F$106),0,F96/F$106)</f>
        <v>0</v>
      </c>
      <c r="M96" s="34">
        <f>IF(ISERROR(PMT(H96,I96,F96)),0,PMT(H96,I96,F96))</f>
        <v>0</v>
      </c>
      <c r="N96" s="135">
        <f>IF(B96="","",IF(OR(B96=Lists!$D$18,B96=Lists!$D$15,B96=Lists!$D$16,B96=Lists!$D$17),1,0))</f>
        <v>0</v>
      </c>
      <c r="O96" s="199">
        <v>45233</v>
      </c>
      <c r="P96" s="199">
        <v>45415</v>
      </c>
    </row>
    <row r="97" spans="1:20" x14ac:dyDescent="0.2">
      <c r="B97" s="1"/>
      <c r="C97" s="137" t="str">
        <f>IF(N97="","",IF(N97=0,"N","Y"))</f>
        <v/>
      </c>
      <c r="D97" s="303"/>
      <c r="E97" s="305"/>
      <c r="F97" s="393"/>
      <c r="G97" s="394"/>
      <c r="H97" s="8"/>
      <c r="I97" s="1"/>
      <c r="J97" s="1"/>
      <c r="K97" s="9"/>
      <c r="L97" s="33">
        <f t="shared" ref="L97:L104" si="9">IF(ISERROR(F97/F$106),0,F97/F$106)</f>
        <v>0</v>
      </c>
      <c r="M97" s="34">
        <f t="shared" ref="M97:M104" si="10">IF(ISERROR(PMT(H97,I97,F97)),0,PMT(H97,I97,F97))</f>
        <v>0</v>
      </c>
      <c r="N97" s="135" t="str">
        <f>IF(B97="","",IF(OR(B97=Lists!$D$18,B97=Lists!$D$15,B97=Lists!$D$16,B97=Lists!$D$17),1,0))</f>
        <v/>
      </c>
      <c r="O97" s="405" cm="1">
        <f t="array" ref="O97">_xlfn.IFS(K97&gt;=$O$96, 1, K97&lt;$O$96,0)</f>
        <v>0</v>
      </c>
      <c r="P97" s="405"/>
    </row>
    <row r="98" spans="1:20" x14ac:dyDescent="0.2">
      <c r="B98" s="1"/>
      <c r="C98" s="137" t="str">
        <f t="shared" si="8"/>
        <v/>
      </c>
      <c r="D98" s="303"/>
      <c r="E98" s="305"/>
      <c r="F98" s="393"/>
      <c r="G98" s="394"/>
      <c r="H98" s="8"/>
      <c r="I98" s="1"/>
      <c r="J98" s="1"/>
      <c r="K98" s="9"/>
      <c r="L98" s="33">
        <f t="shared" si="9"/>
        <v>0</v>
      </c>
      <c r="M98" s="34">
        <f t="shared" si="10"/>
        <v>0</v>
      </c>
      <c r="N98" s="135" t="str">
        <f>IF(B98="","",IF(OR(B98=Lists!$D$18,B98=Lists!$D$15,B98=Lists!$D$16,B98=Lists!$D$17),1,0))</f>
        <v/>
      </c>
      <c r="O98" s="405" cm="1">
        <f t="array" ref="O98">_xlfn.IFS(K98&gt;=$O$96, 1, K98&lt;$O$96,0)</f>
        <v>0</v>
      </c>
      <c r="P98" s="405"/>
    </row>
    <row r="99" spans="1:20" x14ac:dyDescent="0.2">
      <c r="B99" s="1"/>
      <c r="C99" s="137" t="str">
        <f t="shared" si="8"/>
        <v/>
      </c>
      <c r="D99" s="303"/>
      <c r="E99" s="305"/>
      <c r="F99" s="393"/>
      <c r="G99" s="394"/>
      <c r="H99" s="8"/>
      <c r="I99" s="1"/>
      <c r="J99" s="1"/>
      <c r="K99" s="9"/>
      <c r="L99" s="33">
        <f t="shared" si="9"/>
        <v>0</v>
      </c>
      <c r="M99" s="34">
        <f t="shared" si="10"/>
        <v>0</v>
      </c>
      <c r="N99" s="135" t="str">
        <f>IF(B99="","",IF(OR(B99=Lists!$D$18,B99=Lists!$D$15,B99=Lists!$D$16,B99=Lists!$D$17),1,0))</f>
        <v/>
      </c>
      <c r="O99" s="405" cm="1">
        <f t="array" ref="O99">_xlfn.IFS(K99&gt;=$O$96, 1, K99&lt;$O$96,0)</f>
        <v>0</v>
      </c>
      <c r="P99" s="405"/>
    </row>
    <row r="100" spans="1:20" x14ac:dyDescent="0.2">
      <c r="B100" s="1"/>
      <c r="C100" s="137" t="str">
        <f t="shared" si="8"/>
        <v/>
      </c>
      <c r="D100" s="303"/>
      <c r="E100" s="305"/>
      <c r="F100" s="393"/>
      <c r="G100" s="394"/>
      <c r="H100" s="8"/>
      <c r="I100" s="1"/>
      <c r="J100" s="1"/>
      <c r="K100" s="9"/>
      <c r="L100" s="33">
        <f t="shared" si="9"/>
        <v>0</v>
      </c>
      <c r="M100" s="34">
        <f t="shared" si="10"/>
        <v>0</v>
      </c>
      <c r="N100" s="135" t="str">
        <f>IF(B100="","",IF(OR(B100=Lists!$D$18,B100=Lists!$D$15,B100=Lists!$D$16,B100=Lists!$D$17),1,0))</f>
        <v/>
      </c>
      <c r="O100" s="405" cm="1">
        <f t="array" ref="O100">_xlfn.IFS(K100&gt;=$O$96, 1, K100&lt;$O$96,0)</f>
        <v>0</v>
      </c>
      <c r="P100" s="405"/>
    </row>
    <row r="101" spans="1:20" x14ac:dyDescent="0.2">
      <c r="B101" s="1"/>
      <c r="C101" s="137" t="str">
        <f t="shared" si="8"/>
        <v/>
      </c>
      <c r="D101" s="303"/>
      <c r="E101" s="305"/>
      <c r="F101" s="393"/>
      <c r="G101" s="394"/>
      <c r="H101" s="8"/>
      <c r="I101" s="1"/>
      <c r="J101" s="1"/>
      <c r="K101" s="9"/>
      <c r="L101" s="33">
        <f t="shared" si="9"/>
        <v>0</v>
      </c>
      <c r="M101" s="34">
        <f t="shared" si="10"/>
        <v>0</v>
      </c>
      <c r="N101" s="135" t="str">
        <f>IF(B101="","",IF(OR(B101=Lists!$D$18,B101=Lists!$D$15,B101=Lists!$D$16,B101=Lists!$D$17),1,0))</f>
        <v/>
      </c>
      <c r="O101" s="405" cm="1">
        <f t="array" ref="O101">_xlfn.IFS(K101&gt;=$O$96, 1, K101&lt;$O$96,0)</f>
        <v>0</v>
      </c>
      <c r="P101" s="405"/>
    </row>
    <row r="102" spans="1:20" x14ac:dyDescent="0.2">
      <c r="B102" s="1"/>
      <c r="C102" s="137" t="str">
        <f t="shared" si="8"/>
        <v/>
      </c>
      <c r="D102" s="303"/>
      <c r="E102" s="305"/>
      <c r="F102" s="393"/>
      <c r="G102" s="394"/>
      <c r="H102" s="8"/>
      <c r="I102" s="1"/>
      <c r="J102" s="1"/>
      <c r="K102" s="9"/>
      <c r="L102" s="33">
        <f t="shared" si="9"/>
        <v>0</v>
      </c>
      <c r="M102" s="34">
        <f t="shared" si="10"/>
        <v>0</v>
      </c>
      <c r="N102" s="135" t="str">
        <f>IF(B102="","",IF(OR(B102=Lists!$D$18,B102=Lists!$D$15,B102=Lists!$D$16,B102=Lists!$D$17),1,0))</f>
        <v/>
      </c>
      <c r="O102" s="405" cm="1">
        <f t="array" ref="O102">_xlfn.IFS(K102&gt;=$O$96, 1, K102&lt;$O$96,0)</f>
        <v>0</v>
      </c>
      <c r="P102" s="405"/>
    </row>
    <row r="103" spans="1:20" x14ac:dyDescent="0.2">
      <c r="B103" s="1"/>
      <c r="C103" s="137" t="str">
        <f t="shared" si="8"/>
        <v/>
      </c>
      <c r="D103" s="303"/>
      <c r="E103" s="305"/>
      <c r="F103" s="393"/>
      <c r="G103" s="394"/>
      <c r="H103" s="8"/>
      <c r="I103" s="1"/>
      <c r="J103" s="1"/>
      <c r="K103" s="9"/>
      <c r="L103" s="33">
        <f t="shared" si="9"/>
        <v>0</v>
      </c>
      <c r="M103" s="34">
        <f t="shared" si="10"/>
        <v>0</v>
      </c>
      <c r="N103" s="135" t="str">
        <f>IF(B103="","",IF(OR(B103=Lists!$D$18,B103=Lists!$D$15,B103=Lists!$D$16,B103=Lists!$D$17),1,0))</f>
        <v/>
      </c>
      <c r="O103" s="405" cm="1">
        <f t="array" ref="O103">_xlfn.IFS(K103&gt;=$O$96, 1, K103&lt;$O$96,0)</f>
        <v>0</v>
      </c>
      <c r="P103" s="405"/>
    </row>
    <row r="104" spans="1:20" x14ac:dyDescent="0.2">
      <c r="B104" s="1"/>
      <c r="C104" s="137" t="str">
        <f t="shared" si="8"/>
        <v/>
      </c>
      <c r="D104" s="303"/>
      <c r="E104" s="305"/>
      <c r="F104" s="393"/>
      <c r="G104" s="394"/>
      <c r="H104" s="8"/>
      <c r="I104" s="1"/>
      <c r="J104" s="11"/>
      <c r="K104" s="9"/>
      <c r="L104" s="33">
        <f t="shared" si="9"/>
        <v>0</v>
      </c>
      <c r="M104" s="34">
        <f t="shared" si="10"/>
        <v>0</v>
      </c>
      <c r="N104" s="135" t="str">
        <f>IF(B104="","",IF(OR(B104=Lists!$D$18,B104=Lists!$D$15,B104=Lists!$D$16,B104=Lists!$D$17),1,0))</f>
        <v/>
      </c>
      <c r="O104" s="405" cm="1">
        <f t="array" ref="O104">_xlfn.IFS(K104&gt;=$O$96, 1, K104&lt;$O$96,0)</f>
        <v>0</v>
      </c>
      <c r="P104" s="405"/>
    </row>
    <row r="105" spans="1:20" x14ac:dyDescent="0.2">
      <c r="B105" s="82"/>
      <c r="C105" s="80"/>
      <c r="D105" s="395" t="s">
        <v>244</v>
      </c>
      <c r="E105" s="396"/>
      <c r="F105" s="397">
        <f>SUM(F96:G104)</f>
        <v>0</v>
      </c>
      <c r="G105" s="397"/>
      <c r="H105" s="80"/>
      <c r="I105" s="80"/>
      <c r="J105" s="140"/>
      <c r="L105" s="35">
        <f>IF(ISERROR(F105/F106),0,F105/F106)</f>
        <v>0</v>
      </c>
      <c r="M105" s="36">
        <f>IF(SUM(M97:M104)=0,0,SUM(M97:M104))</f>
        <v>0</v>
      </c>
      <c r="N105" s="135"/>
      <c r="O105" s="141"/>
      <c r="P105" s="141"/>
      <c r="Q105" s="141"/>
      <c r="R105" s="141"/>
      <c r="S105" s="141"/>
      <c r="T105" s="141"/>
    </row>
    <row r="106" spans="1:20" x14ac:dyDescent="0.2">
      <c r="B106" s="80"/>
      <c r="C106" s="37"/>
      <c r="D106" s="398" t="s">
        <v>306</v>
      </c>
      <c r="E106" s="399"/>
      <c r="F106" s="400">
        <f>IF(OR(ISBLANK(M91), ISBLANK(M142), M142 &lt;&gt; M91), 0, M91)</f>
        <v>0</v>
      </c>
      <c r="G106" s="400"/>
      <c r="H106" s="80"/>
      <c r="I106" s="37"/>
      <c r="J106" s="142"/>
      <c r="K106" s="80"/>
      <c r="L106" s="80"/>
      <c r="M106" s="83"/>
      <c r="N106" s="135"/>
      <c r="O106" s="141"/>
      <c r="P106" s="141"/>
      <c r="Q106" s="141"/>
      <c r="R106" s="141"/>
      <c r="S106" s="141"/>
      <c r="T106" s="141"/>
    </row>
    <row r="107" spans="1:20" x14ac:dyDescent="0.2">
      <c r="B107" s="80"/>
      <c r="C107" s="80"/>
      <c r="D107" s="80"/>
      <c r="E107" s="80"/>
      <c r="F107" s="80"/>
      <c r="G107" s="80"/>
      <c r="H107" s="80"/>
      <c r="I107" s="80"/>
      <c r="J107" s="80"/>
      <c r="K107" s="80"/>
      <c r="L107" s="80"/>
      <c r="M107" s="83"/>
      <c r="N107" s="135"/>
      <c r="O107" s="141"/>
      <c r="P107" s="141"/>
      <c r="Q107" s="141"/>
      <c r="R107" s="141"/>
      <c r="S107" s="141"/>
      <c r="T107" s="141"/>
    </row>
    <row r="108" spans="1:20" ht="24.75" customHeight="1" x14ac:dyDescent="0.2">
      <c r="A108" s="132"/>
      <c r="B108" s="385" t="s">
        <v>393</v>
      </c>
      <c r="C108" s="385"/>
      <c r="D108" s="385"/>
      <c r="E108" s="385"/>
      <c r="F108" s="385"/>
      <c r="G108" s="385"/>
      <c r="H108" s="385"/>
      <c r="I108" s="385"/>
      <c r="J108" s="385"/>
      <c r="K108" s="385"/>
      <c r="L108" s="385"/>
      <c r="M108" s="386"/>
      <c r="O108" s="141"/>
      <c r="P108" s="141"/>
      <c r="Q108" s="141"/>
      <c r="R108" s="141"/>
      <c r="S108" s="141"/>
      <c r="T108" s="141"/>
    </row>
    <row r="109" spans="1:20" x14ac:dyDescent="0.2">
      <c r="B109" s="382" t="s">
        <v>394</v>
      </c>
      <c r="C109" s="382"/>
      <c r="D109" s="382"/>
      <c r="E109" s="382"/>
      <c r="F109" s="382"/>
      <c r="G109" s="382"/>
      <c r="H109" s="382"/>
      <c r="I109" s="382"/>
      <c r="J109" s="382"/>
      <c r="K109" s="382"/>
      <c r="L109" s="382"/>
      <c r="M109" s="383"/>
      <c r="O109" s="141"/>
      <c r="P109" s="141"/>
      <c r="Q109" s="141"/>
      <c r="R109" s="141"/>
      <c r="S109" s="141"/>
      <c r="T109" s="141"/>
    </row>
    <row r="110" spans="1:20" ht="25.5" x14ac:dyDescent="0.2">
      <c r="B110" s="143" t="s">
        <v>293</v>
      </c>
      <c r="C110" s="143" t="s">
        <v>294</v>
      </c>
      <c r="D110" s="401" t="s">
        <v>295</v>
      </c>
      <c r="E110" s="401"/>
      <c r="F110" s="402" t="s">
        <v>296</v>
      </c>
      <c r="G110" s="402"/>
      <c r="H110" s="143" t="s">
        <v>297</v>
      </c>
      <c r="I110" s="143" t="s">
        <v>298</v>
      </c>
      <c r="J110" s="143" t="s">
        <v>299</v>
      </c>
      <c r="K110" s="144" t="s">
        <v>301</v>
      </c>
      <c r="L110" s="185"/>
      <c r="M110" s="186"/>
      <c r="N110" s="187"/>
      <c r="O110" s="188"/>
      <c r="P110" s="141"/>
      <c r="Q110" s="141"/>
      <c r="R110" s="141"/>
      <c r="S110" s="141"/>
      <c r="T110" s="141"/>
    </row>
    <row r="111" spans="1:20" x14ac:dyDescent="0.2">
      <c r="B111" s="136" t="s">
        <v>303</v>
      </c>
      <c r="C111" s="136" t="str">
        <f>IF(L111="","",IF(L111=0,"N","Y"))</f>
        <v>N</v>
      </c>
      <c r="D111" s="389" t="s">
        <v>304</v>
      </c>
      <c r="E111" s="390"/>
      <c r="F111" s="397" t="str">
        <f>IF(ISBLANK(F96), "", F96)</f>
        <v/>
      </c>
      <c r="G111" s="397"/>
      <c r="H111" s="145">
        <v>0.03</v>
      </c>
      <c r="I111" s="136">
        <v>20</v>
      </c>
      <c r="J111" s="136">
        <v>10</v>
      </c>
      <c r="K111" s="33" t="str">
        <f>IF(ISERROR(F111/F$106),"",F111/F$106)</f>
        <v/>
      </c>
      <c r="L111" s="135">
        <f>IF(B111="","",IF(OR(B111=Lists!$D$14,B111=Lists!$D$15,B111=Lists!$D$16,B111=Lists!$D$17),1,0))</f>
        <v>0</v>
      </c>
      <c r="M111" s="186"/>
      <c r="N111" s="187"/>
      <c r="O111" s="187"/>
    </row>
    <row r="112" spans="1:20" x14ac:dyDescent="0.2">
      <c r="B112" s="1"/>
      <c r="C112" s="136" t="str">
        <f>IF(L112="","",IF(L112=0,"N","Y"))</f>
        <v/>
      </c>
      <c r="D112" s="303"/>
      <c r="E112" s="305"/>
      <c r="F112" s="403"/>
      <c r="G112" s="403"/>
      <c r="H112" s="10"/>
      <c r="I112" s="1"/>
      <c r="J112" s="1"/>
      <c r="K112" s="33" t="str">
        <f t="shared" ref="K112:K119" si="11">IF(ISERROR(F112/F$106),"",IF(F112/F$106=0,"",F112/F$106))</f>
        <v/>
      </c>
      <c r="L112" s="135" t="str">
        <f>IF(B112="","",IF(OR(B112=Lists!$D$18,B112=Lists!$D$15,B112=Lists!$D$16,B112=Lists!$D$17),1,0))</f>
        <v/>
      </c>
      <c r="M112" s="186"/>
      <c r="N112" s="187"/>
      <c r="O112" s="187"/>
    </row>
    <row r="113" spans="1:15" x14ac:dyDescent="0.2">
      <c r="B113" s="1"/>
      <c r="C113" s="136" t="str">
        <f t="shared" ref="C113:C119" si="12">IF(L113="","",IF(L113=0,"N","Y"))</f>
        <v/>
      </c>
      <c r="D113" s="303"/>
      <c r="E113" s="305"/>
      <c r="F113" s="403"/>
      <c r="G113" s="403"/>
      <c r="H113" s="10"/>
      <c r="I113" s="1"/>
      <c r="J113" s="1"/>
      <c r="K113" s="33" t="str">
        <f t="shared" si="11"/>
        <v/>
      </c>
      <c r="L113" s="135" t="str">
        <f>IF(B113="","",IF(OR(B113=Lists!$D$18,B113=Lists!$D$15,B113=Lists!$D$16,B113=Lists!$D$17),1,0))</f>
        <v/>
      </c>
      <c r="M113" s="186"/>
      <c r="N113" s="187"/>
      <c r="O113" s="187"/>
    </row>
    <row r="114" spans="1:15" x14ac:dyDescent="0.2">
      <c r="B114" s="1"/>
      <c r="C114" s="136" t="str">
        <f t="shared" si="12"/>
        <v/>
      </c>
      <c r="D114" s="303"/>
      <c r="E114" s="305"/>
      <c r="F114" s="403"/>
      <c r="G114" s="403"/>
      <c r="H114" s="10"/>
      <c r="I114" s="1"/>
      <c r="J114" s="1"/>
      <c r="K114" s="33" t="str">
        <f t="shared" si="11"/>
        <v/>
      </c>
      <c r="L114" s="135" t="str">
        <f>IF(B114="","",IF(OR(B114=Lists!$D$18,B114=Lists!$D$15,B114=Lists!$D$16,B114=Lists!$D$17),1,0))</f>
        <v/>
      </c>
      <c r="M114" s="186"/>
      <c r="N114" s="187"/>
      <c r="O114" s="187"/>
    </row>
    <row r="115" spans="1:15" x14ac:dyDescent="0.2">
      <c r="B115" s="1"/>
      <c r="C115" s="136" t="str">
        <f t="shared" si="12"/>
        <v/>
      </c>
      <c r="D115" s="303"/>
      <c r="E115" s="305"/>
      <c r="F115" s="403"/>
      <c r="G115" s="403"/>
      <c r="H115" s="10"/>
      <c r="I115" s="1"/>
      <c r="J115" s="1"/>
      <c r="K115" s="33" t="str">
        <f t="shared" si="11"/>
        <v/>
      </c>
      <c r="L115" s="135" t="str">
        <f>IF(B115="","",IF(OR(B115=Lists!$D$18,B115=Lists!$D$15,B115=Lists!$D$16,B115=Lists!$D$17),1,0))</f>
        <v/>
      </c>
      <c r="M115" s="186"/>
      <c r="N115" s="187"/>
      <c r="O115" s="187"/>
    </row>
    <row r="116" spans="1:15" x14ac:dyDescent="0.2">
      <c r="B116" s="1"/>
      <c r="C116" s="136" t="str">
        <f t="shared" si="12"/>
        <v/>
      </c>
      <c r="D116" s="303"/>
      <c r="E116" s="305"/>
      <c r="F116" s="403"/>
      <c r="G116" s="403"/>
      <c r="H116" s="10"/>
      <c r="I116" s="1"/>
      <c r="J116" s="1"/>
      <c r="K116" s="38" t="str">
        <f t="shared" si="11"/>
        <v/>
      </c>
      <c r="L116" s="135" t="str">
        <f>IF(B116="","",IF(OR(B116=Lists!$D$18,B116=Lists!$D$15,B116=Lists!$D$16,B116=Lists!$D$17),1,0))</f>
        <v/>
      </c>
      <c r="M116" s="186"/>
      <c r="N116" s="187"/>
      <c r="O116" s="187"/>
    </row>
    <row r="117" spans="1:15" x14ac:dyDescent="0.2">
      <c r="B117" s="1"/>
      <c r="C117" s="136" t="str">
        <f t="shared" si="12"/>
        <v/>
      </c>
      <c r="D117" s="303"/>
      <c r="E117" s="305"/>
      <c r="F117" s="403"/>
      <c r="G117" s="403"/>
      <c r="H117" s="10"/>
      <c r="I117" s="1"/>
      <c r="J117" s="1"/>
      <c r="K117" s="38" t="str">
        <f t="shared" si="11"/>
        <v/>
      </c>
      <c r="L117" s="135" t="str">
        <f>IF(B117="","",IF(OR(B117=Lists!$D$18,B117=Lists!$D$15,B117=Lists!$D$16,B117=Lists!$D$17),1,0))</f>
        <v/>
      </c>
      <c r="M117" s="186"/>
      <c r="N117" s="187"/>
      <c r="O117" s="187"/>
    </row>
    <row r="118" spans="1:15" x14ac:dyDescent="0.2">
      <c r="B118" s="1"/>
      <c r="C118" s="136" t="str">
        <f t="shared" si="12"/>
        <v/>
      </c>
      <c r="D118" s="303"/>
      <c r="E118" s="305"/>
      <c r="F118" s="403"/>
      <c r="G118" s="403"/>
      <c r="H118" s="10"/>
      <c r="I118" s="1"/>
      <c r="J118" s="1"/>
      <c r="K118" s="38" t="str">
        <f t="shared" si="11"/>
        <v/>
      </c>
      <c r="L118" s="135" t="str">
        <f>IF(B118="","",IF(OR(B118=Lists!$D$18,B118=Lists!$D$15,B118=Lists!$D$16,B118=Lists!$D$17),1,0))</f>
        <v/>
      </c>
      <c r="M118" s="186"/>
      <c r="N118" s="187"/>
      <c r="O118" s="187"/>
    </row>
    <row r="119" spans="1:15" x14ac:dyDescent="0.2">
      <c r="B119" s="1"/>
      <c r="C119" s="136" t="str">
        <f t="shared" si="12"/>
        <v/>
      </c>
      <c r="D119" s="303"/>
      <c r="E119" s="305"/>
      <c r="F119" s="403"/>
      <c r="G119" s="403"/>
      <c r="H119" s="10"/>
      <c r="I119" s="1"/>
      <c r="J119" s="1"/>
      <c r="K119" s="38" t="str">
        <f t="shared" si="11"/>
        <v/>
      </c>
      <c r="L119" s="135" t="str">
        <f>IF(B119="","",IF(OR(B119=Lists!$D$18,B119=Lists!$D$15,B119=Lists!$D$16,B119=Lists!$D$17),1,0))</f>
        <v/>
      </c>
      <c r="M119" s="186"/>
      <c r="N119" s="187"/>
      <c r="O119" s="187"/>
    </row>
    <row r="120" spans="1:15" x14ac:dyDescent="0.2">
      <c r="B120" s="82"/>
      <c r="C120" s="80"/>
      <c r="D120" s="395" t="s">
        <v>244</v>
      </c>
      <c r="E120" s="396"/>
      <c r="F120" s="397">
        <f>SUM(F111:G119)</f>
        <v>0</v>
      </c>
      <c r="G120" s="397"/>
      <c r="H120" s="80"/>
      <c r="I120" s="80"/>
      <c r="J120" s="80"/>
      <c r="K120" s="39" t="str">
        <f>IF(ISERROR(F120/F121),"",F120/F121)</f>
        <v/>
      </c>
      <c r="L120" s="135" t="str">
        <f>IF(B120="","",IF(OR(B120=Lists!$D$14,B120=Lists!$D$15,B120=Lists!$D$16,B120=Lists!$D$17),1,0))</f>
        <v/>
      </c>
      <c r="M120" s="186"/>
      <c r="N120" s="187"/>
      <c r="O120" s="187"/>
    </row>
    <row r="121" spans="1:15" x14ac:dyDescent="0.2">
      <c r="B121" s="80"/>
      <c r="C121" s="37"/>
      <c r="D121" s="398" t="s">
        <v>306</v>
      </c>
      <c r="E121" s="399"/>
      <c r="F121" s="404">
        <f>M91</f>
        <v>0</v>
      </c>
      <c r="G121" s="404"/>
      <c r="H121" s="80"/>
      <c r="I121" s="80"/>
      <c r="J121" s="37"/>
      <c r="K121" s="80"/>
      <c r="L121" s="185"/>
      <c r="M121" s="189"/>
      <c r="N121" s="187"/>
      <c r="O121" s="187"/>
    </row>
    <row r="122" spans="1:15" x14ac:dyDescent="0.2">
      <c r="B122" s="80"/>
      <c r="C122" s="37"/>
      <c r="D122" s="146"/>
      <c r="E122" s="146"/>
      <c r="F122" s="147"/>
      <c r="G122" s="80"/>
      <c r="H122" s="80"/>
      <c r="I122" s="37"/>
      <c r="J122" s="80"/>
      <c r="K122" s="80"/>
      <c r="L122" s="185"/>
      <c r="M122" s="189"/>
      <c r="N122" s="187"/>
      <c r="O122" s="187"/>
    </row>
    <row r="123" spans="1:15" x14ac:dyDescent="0.2">
      <c r="B123" s="407" t="s">
        <v>311</v>
      </c>
      <c r="C123" s="407"/>
      <c r="D123" s="407"/>
      <c r="E123" s="408" t="str">
        <f>IF(OR(F105 = 0, F106 = 0),"Please Enter Budget Information",IF(AND(F105&gt;0,F106&gt;0,F105&lt;&gt;F106),"Sources &amp; Uses DO NOT Match",IF(AND(F105&gt;0,F106&gt;0,F105=F106),"Sources &amp; Uses Match"," ")))</f>
        <v>Please Enter Budget Information</v>
      </c>
      <c r="F123" s="408"/>
      <c r="G123" s="408"/>
      <c r="H123" s="408"/>
      <c r="I123" s="408"/>
      <c r="J123" s="80"/>
      <c r="K123" s="80"/>
      <c r="L123" s="185"/>
      <c r="M123" s="189"/>
      <c r="N123" s="187"/>
      <c r="O123" s="187"/>
    </row>
    <row r="124" spans="1:15" x14ac:dyDescent="0.2">
      <c r="B124" s="407"/>
      <c r="C124" s="407"/>
      <c r="D124" s="407"/>
      <c r="E124" s="408"/>
      <c r="F124" s="408"/>
      <c r="G124" s="408"/>
      <c r="H124" s="408"/>
      <c r="I124" s="408"/>
      <c r="J124" s="80"/>
      <c r="K124" s="80"/>
      <c r="L124" s="80"/>
      <c r="M124" s="122"/>
    </row>
    <row r="125" spans="1:15" x14ac:dyDescent="0.2">
      <c r="B125" s="407"/>
      <c r="C125" s="407"/>
      <c r="D125" s="407"/>
      <c r="E125" s="408"/>
      <c r="F125" s="408"/>
      <c r="G125" s="408"/>
      <c r="H125" s="408"/>
      <c r="I125" s="408"/>
      <c r="J125" s="80"/>
      <c r="K125" s="80"/>
      <c r="L125" s="80"/>
      <c r="M125" s="122"/>
    </row>
    <row r="126" spans="1:15" x14ac:dyDescent="0.2">
      <c r="B126" s="148"/>
      <c r="C126" s="148"/>
      <c r="D126" s="148"/>
      <c r="E126" s="148"/>
      <c r="F126" s="148"/>
      <c r="G126" s="148"/>
      <c r="H126" s="148"/>
      <c r="I126" s="148"/>
      <c r="J126" s="80"/>
      <c r="K126" s="80"/>
      <c r="L126" s="80"/>
      <c r="M126" s="122"/>
    </row>
    <row r="127" spans="1:15" ht="23.25" customHeight="1" x14ac:dyDescent="0.2">
      <c r="A127" s="132"/>
      <c r="B127" s="385" t="s">
        <v>395</v>
      </c>
      <c r="C127" s="385"/>
      <c r="D127" s="385"/>
      <c r="E127" s="385"/>
      <c r="F127" s="385"/>
      <c r="G127" s="385"/>
      <c r="H127" s="385"/>
      <c r="I127" s="385"/>
      <c r="J127" s="385"/>
      <c r="K127" s="385"/>
      <c r="L127" s="385"/>
      <c r="M127" s="386"/>
    </row>
    <row r="128" spans="1:15" ht="18" x14ac:dyDescent="0.2">
      <c r="B128" s="380"/>
      <c r="C128" s="380"/>
      <c r="D128" s="380"/>
      <c r="E128" s="380"/>
      <c r="F128" s="380"/>
      <c r="G128" s="380"/>
      <c r="H128" s="380"/>
      <c r="I128" s="380"/>
      <c r="J128" s="380"/>
      <c r="K128" s="380"/>
      <c r="L128" s="380"/>
      <c r="M128" s="381"/>
    </row>
    <row r="129" spans="2:13" ht="47.25" customHeight="1" x14ac:dyDescent="0.2">
      <c r="C129" s="190" t="str">
        <f t="shared" ref="C129:L129" si="13">C11</f>
        <v/>
      </c>
      <c r="D129" s="190" t="str">
        <f t="shared" si="13"/>
        <v/>
      </c>
      <c r="E129" s="190" t="str">
        <f t="shared" si="13"/>
        <v/>
      </c>
      <c r="F129" s="190" t="str">
        <f t="shared" si="13"/>
        <v/>
      </c>
      <c r="G129" s="190" t="str">
        <f t="shared" si="13"/>
        <v/>
      </c>
      <c r="H129" s="190" t="str">
        <f t="shared" si="13"/>
        <v/>
      </c>
      <c r="I129" s="190" t="str">
        <f t="shared" si="13"/>
        <v/>
      </c>
      <c r="J129" s="190" t="str">
        <f t="shared" si="13"/>
        <v/>
      </c>
      <c r="K129" s="190" t="str">
        <f t="shared" si="13"/>
        <v xml:space="preserve"> </v>
      </c>
      <c r="L129" s="190" t="str">
        <f t="shared" si="13"/>
        <v/>
      </c>
      <c r="M129" s="149" t="s">
        <v>244</v>
      </c>
    </row>
    <row r="130" spans="2:13" x14ac:dyDescent="0.2">
      <c r="B130" s="150" t="s">
        <v>284</v>
      </c>
      <c r="C130" s="151" t="str">
        <f>IF(SUM(C13:C14)=0,"",SUM(C13:C14))</f>
        <v/>
      </c>
      <c r="D130" s="151" t="str">
        <f t="shared" ref="D130:L130" si="14">IF(SUM(D13:D14)=0,"",SUM(D13:D14))</f>
        <v/>
      </c>
      <c r="E130" s="151" t="str">
        <f t="shared" si="14"/>
        <v/>
      </c>
      <c r="F130" s="151" t="str">
        <f t="shared" si="14"/>
        <v/>
      </c>
      <c r="G130" s="151" t="str">
        <f t="shared" si="14"/>
        <v/>
      </c>
      <c r="H130" s="151" t="str">
        <f t="shared" si="14"/>
        <v/>
      </c>
      <c r="I130" s="151" t="str">
        <f t="shared" si="14"/>
        <v/>
      </c>
      <c r="J130" s="151" t="str">
        <f t="shared" si="14"/>
        <v/>
      </c>
      <c r="K130" s="151" t="str">
        <f t="shared" si="14"/>
        <v/>
      </c>
      <c r="L130" s="151" t="str">
        <f t="shared" si="14"/>
        <v/>
      </c>
      <c r="M130" s="152" t="str">
        <f>IF(SUM(C130:L130)=0,"",SUM(C130:L130))</f>
        <v/>
      </c>
    </row>
    <row r="131" spans="2:13" x14ac:dyDescent="0.2">
      <c r="B131" s="150" t="s">
        <v>285</v>
      </c>
      <c r="C131" s="40" t="str">
        <f t="shared" ref="C131:M131" si="15">IF(ISERROR(C130/C$142),"",C130/C$142)</f>
        <v/>
      </c>
      <c r="D131" s="40" t="str">
        <f t="shared" ref="D131:L131" si="16">IF(ISERROR(D130/D$142),"",D130/D$142)</f>
        <v/>
      </c>
      <c r="E131" s="40" t="str">
        <f t="shared" si="16"/>
        <v/>
      </c>
      <c r="F131" s="40" t="str">
        <f t="shared" si="16"/>
        <v/>
      </c>
      <c r="G131" s="40" t="str">
        <f t="shared" si="16"/>
        <v/>
      </c>
      <c r="H131" s="40" t="str">
        <f t="shared" si="16"/>
        <v/>
      </c>
      <c r="I131" s="40" t="str">
        <f t="shared" si="16"/>
        <v/>
      </c>
      <c r="J131" s="40" t="str">
        <f t="shared" si="16"/>
        <v/>
      </c>
      <c r="K131" s="40" t="str">
        <f t="shared" si="16"/>
        <v/>
      </c>
      <c r="L131" s="40" t="str">
        <f t="shared" si="16"/>
        <v/>
      </c>
      <c r="M131" s="41" t="str">
        <f t="shared" si="15"/>
        <v/>
      </c>
    </row>
    <row r="132" spans="2:13" x14ac:dyDescent="0.2">
      <c r="B132" s="81"/>
      <c r="C132" s="42"/>
      <c r="D132" s="42"/>
      <c r="E132" s="42"/>
      <c r="F132" s="42"/>
      <c r="G132" s="42"/>
      <c r="H132" s="42"/>
      <c r="I132" s="42"/>
      <c r="J132" s="42"/>
      <c r="K132" s="42"/>
      <c r="L132" s="42"/>
      <c r="M132" s="120"/>
    </row>
    <row r="133" spans="2:13" x14ac:dyDescent="0.2">
      <c r="B133" s="150" t="s">
        <v>286</v>
      </c>
      <c r="C133" s="151" t="str">
        <f>IF(SUM(C17:C19,C22:C34)=0,"",SUM(C17:C19,C22:C34))</f>
        <v/>
      </c>
      <c r="D133" s="151" t="str">
        <f t="shared" ref="D133:L133" si="17">IF(SUM(D17:D19,D22:D34)=0,"",SUM(D17:D19,D22:D34))</f>
        <v/>
      </c>
      <c r="E133" s="151" t="str">
        <f t="shared" si="17"/>
        <v/>
      </c>
      <c r="F133" s="151" t="str">
        <f t="shared" si="17"/>
        <v/>
      </c>
      <c r="G133" s="151" t="str">
        <f t="shared" si="17"/>
        <v/>
      </c>
      <c r="H133" s="151" t="str">
        <f t="shared" si="17"/>
        <v/>
      </c>
      <c r="I133" s="151" t="str">
        <f t="shared" si="17"/>
        <v/>
      </c>
      <c r="J133" s="151" t="str">
        <f t="shared" si="17"/>
        <v/>
      </c>
      <c r="K133" s="151" t="str">
        <f t="shared" si="17"/>
        <v/>
      </c>
      <c r="L133" s="151" t="str">
        <f t="shared" si="17"/>
        <v/>
      </c>
      <c r="M133" s="152" t="str">
        <f>IF(SUM(C133:L133)=0,"",SUM(C133:L133))</f>
        <v/>
      </c>
    </row>
    <row r="134" spans="2:13" x14ac:dyDescent="0.2">
      <c r="B134" s="150" t="s">
        <v>287</v>
      </c>
      <c r="C134" s="40" t="str">
        <f t="shared" ref="C134:M134" si="18">IF(ISERROR(C133/C$142),"",C133/C$142)</f>
        <v/>
      </c>
      <c r="D134" s="40" t="str">
        <f t="shared" ref="D134:L134" si="19">IF(ISERROR(D133/D$142),"",D133/D$142)</f>
        <v/>
      </c>
      <c r="E134" s="40" t="str">
        <f t="shared" si="19"/>
        <v/>
      </c>
      <c r="F134" s="40" t="str">
        <f t="shared" si="19"/>
        <v/>
      </c>
      <c r="G134" s="40" t="str">
        <f t="shared" si="19"/>
        <v/>
      </c>
      <c r="H134" s="40" t="str">
        <f t="shared" si="19"/>
        <v/>
      </c>
      <c r="I134" s="40" t="str">
        <f t="shared" si="19"/>
        <v/>
      </c>
      <c r="J134" s="40" t="str">
        <f t="shared" si="19"/>
        <v/>
      </c>
      <c r="K134" s="40" t="str">
        <f t="shared" si="19"/>
        <v/>
      </c>
      <c r="L134" s="40" t="str">
        <f t="shared" si="19"/>
        <v/>
      </c>
      <c r="M134" s="41" t="str">
        <f t="shared" si="18"/>
        <v/>
      </c>
    </row>
    <row r="135" spans="2:13" x14ac:dyDescent="0.2">
      <c r="B135" s="81"/>
      <c r="C135" s="42"/>
      <c r="D135" s="42"/>
      <c r="E135" s="42"/>
      <c r="F135" s="42"/>
      <c r="G135" s="42"/>
      <c r="H135" s="42"/>
      <c r="I135" s="42"/>
      <c r="J135" s="42"/>
      <c r="K135" s="42"/>
      <c r="L135" s="42"/>
      <c r="M135" s="120"/>
    </row>
    <row r="136" spans="2:13" x14ac:dyDescent="0.2">
      <c r="B136" s="150" t="s">
        <v>288</v>
      </c>
      <c r="C136" s="151" t="str">
        <f t="shared" ref="C136" si="20">IF(SUM(C68:C89,C49:C56,C37:C46,C59:C65)=0,"",SUM(C68:C89,C49:C56,C37:C46,C59:C65)-C40)</f>
        <v/>
      </c>
      <c r="D136" s="151" t="str">
        <f t="shared" ref="D136:L136" si="21">IF(SUM(D68:D89,D49:D56,D37:D46,D59:D65)=0,"",SUM(D68:D89,D49:D56,D37:D46,D59:D65)-D40)</f>
        <v/>
      </c>
      <c r="E136" s="151" t="str">
        <f t="shared" si="21"/>
        <v/>
      </c>
      <c r="F136" s="151" t="str">
        <f t="shared" si="21"/>
        <v/>
      </c>
      <c r="G136" s="151" t="str">
        <f t="shared" si="21"/>
        <v/>
      </c>
      <c r="H136" s="151" t="str">
        <f t="shared" si="21"/>
        <v/>
      </c>
      <c r="I136" s="151" t="str">
        <f t="shared" si="21"/>
        <v/>
      </c>
      <c r="J136" s="151" t="str">
        <f t="shared" si="21"/>
        <v/>
      </c>
      <c r="K136" s="151" t="str">
        <f t="shared" si="21"/>
        <v/>
      </c>
      <c r="L136" s="151" t="str">
        <f t="shared" si="21"/>
        <v/>
      </c>
      <c r="M136" s="152" t="str">
        <f>IF(SUM(C136:L136)=0,"",SUM(C136:L136))</f>
        <v/>
      </c>
    </row>
    <row r="137" spans="2:13" x14ac:dyDescent="0.2">
      <c r="B137" s="150" t="s">
        <v>289</v>
      </c>
      <c r="C137" s="40" t="str">
        <f t="shared" ref="C137:M137" si="22">IF(ISERROR(C136/C$142),"",C136/C$142)</f>
        <v/>
      </c>
      <c r="D137" s="40" t="str">
        <f t="shared" ref="D137:L137" si="23">IF(ISERROR(D136/D$142),"",D136/D$142)</f>
        <v/>
      </c>
      <c r="E137" s="40" t="str">
        <f t="shared" si="23"/>
        <v/>
      </c>
      <c r="F137" s="40" t="str">
        <f t="shared" si="23"/>
        <v/>
      </c>
      <c r="G137" s="40" t="str">
        <f t="shared" si="23"/>
        <v/>
      </c>
      <c r="H137" s="40" t="str">
        <f t="shared" si="23"/>
        <v/>
      </c>
      <c r="I137" s="40" t="str">
        <f t="shared" si="23"/>
        <v/>
      </c>
      <c r="J137" s="40" t="str">
        <f t="shared" si="23"/>
        <v/>
      </c>
      <c r="K137" s="40" t="str">
        <f t="shared" si="23"/>
        <v/>
      </c>
      <c r="L137" s="40" t="str">
        <f t="shared" si="23"/>
        <v/>
      </c>
      <c r="M137" s="41" t="str">
        <f t="shared" si="22"/>
        <v/>
      </c>
    </row>
    <row r="138" spans="2:13" x14ac:dyDescent="0.2">
      <c r="B138" s="81"/>
      <c r="C138" s="153"/>
      <c r="D138" s="153"/>
      <c r="E138" s="153"/>
      <c r="F138" s="153"/>
      <c r="G138" s="153"/>
      <c r="H138" s="153"/>
      <c r="I138" s="153"/>
      <c r="J138" s="153"/>
      <c r="K138" s="153"/>
      <c r="L138" s="153"/>
      <c r="M138" s="122"/>
    </row>
    <row r="139" spans="2:13" x14ac:dyDescent="0.2">
      <c r="B139" s="150" t="s">
        <v>261</v>
      </c>
      <c r="C139" s="151" t="str">
        <f t="shared" ref="C139" si="24">IF(C40=0,"",C40)</f>
        <v/>
      </c>
      <c r="D139" s="151" t="str">
        <f t="shared" ref="D139:L139" si="25">IF(D40=0,"",D40)</f>
        <v/>
      </c>
      <c r="E139" s="151" t="str">
        <f t="shared" si="25"/>
        <v/>
      </c>
      <c r="F139" s="151" t="str">
        <f t="shared" si="25"/>
        <v/>
      </c>
      <c r="G139" s="151" t="str">
        <f t="shared" si="25"/>
        <v/>
      </c>
      <c r="H139" s="151" t="str">
        <f t="shared" si="25"/>
        <v/>
      </c>
      <c r="I139" s="151" t="str">
        <f t="shared" si="25"/>
        <v/>
      </c>
      <c r="J139" s="151" t="str">
        <f t="shared" si="25"/>
        <v/>
      </c>
      <c r="K139" s="151" t="str">
        <f t="shared" si="25"/>
        <v/>
      </c>
      <c r="L139" s="151" t="str">
        <f t="shared" si="25"/>
        <v/>
      </c>
      <c r="M139" s="152" t="str">
        <f>IF(SUM(C139:L139)=0,"",SUM(C139:L139))</f>
        <v/>
      </c>
    </row>
    <row r="140" spans="2:13" x14ac:dyDescent="0.2">
      <c r="B140" s="150" t="s">
        <v>290</v>
      </c>
      <c r="C140" s="40" t="str">
        <f t="shared" ref="C140:M140" si="26">IF(ISERROR(C139/C$142),"",C139/C$142)</f>
        <v/>
      </c>
      <c r="D140" s="40" t="str">
        <f t="shared" ref="D140:L140" si="27">IF(ISERROR(D139/D$142),"",D139/D$142)</f>
        <v/>
      </c>
      <c r="E140" s="40" t="str">
        <f t="shared" si="27"/>
        <v/>
      </c>
      <c r="F140" s="40" t="str">
        <f t="shared" si="27"/>
        <v/>
      </c>
      <c r="G140" s="40" t="str">
        <f t="shared" si="27"/>
        <v/>
      </c>
      <c r="H140" s="40" t="str">
        <f t="shared" si="27"/>
        <v/>
      </c>
      <c r="I140" s="40" t="str">
        <f t="shared" si="27"/>
        <v/>
      </c>
      <c r="J140" s="40" t="str">
        <f t="shared" si="27"/>
        <v/>
      </c>
      <c r="K140" s="40" t="str">
        <f t="shared" si="27"/>
        <v/>
      </c>
      <c r="L140" s="40" t="str">
        <f t="shared" si="27"/>
        <v/>
      </c>
      <c r="M140" s="41" t="str">
        <f t="shared" si="26"/>
        <v/>
      </c>
    </row>
    <row r="141" spans="2:13" x14ac:dyDescent="0.2">
      <c r="B141" s="81"/>
      <c r="C141" s="42"/>
      <c r="D141" s="42"/>
      <c r="E141" s="42"/>
      <c r="F141" s="42"/>
      <c r="G141" s="42"/>
      <c r="H141" s="42"/>
      <c r="I141" s="42"/>
      <c r="J141" s="42"/>
      <c r="K141" s="42"/>
      <c r="L141" s="42"/>
      <c r="M141" s="120"/>
    </row>
    <row r="142" spans="2:13" x14ac:dyDescent="0.2">
      <c r="B142" s="150" t="s">
        <v>291</v>
      </c>
      <c r="C142" s="152" t="str">
        <f>IF(SUM(C130,C133,C136,C139)=0,"",SUM(C130,C133,C136,C139))</f>
        <v/>
      </c>
      <c r="D142" s="152" t="str">
        <f t="shared" ref="D142:L142" si="28">IF(SUM(D130,D133,D136,D139)=0,"",SUM(D130,D133,D136,D139))</f>
        <v/>
      </c>
      <c r="E142" s="152" t="str">
        <f t="shared" si="28"/>
        <v/>
      </c>
      <c r="F142" s="152" t="str">
        <f t="shared" si="28"/>
        <v/>
      </c>
      <c r="G142" s="152" t="str">
        <f t="shared" si="28"/>
        <v/>
      </c>
      <c r="H142" s="152" t="str">
        <f t="shared" si="28"/>
        <v/>
      </c>
      <c r="I142" s="152" t="str">
        <f t="shared" si="28"/>
        <v/>
      </c>
      <c r="J142" s="152" t="str">
        <f t="shared" si="28"/>
        <v/>
      </c>
      <c r="K142" s="152" t="str">
        <f t="shared" si="28"/>
        <v/>
      </c>
      <c r="L142" s="152" t="str">
        <f t="shared" si="28"/>
        <v/>
      </c>
      <c r="M142" s="152" t="str">
        <f>IF(SUM(C142:L142)=0,"",SUM(C142:L142))</f>
        <v/>
      </c>
    </row>
    <row r="143" spans="2:13" x14ac:dyDescent="0.2">
      <c r="B143" s="108"/>
      <c r="C143" s="108"/>
      <c r="D143" s="108"/>
      <c r="E143" s="108"/>
      <c r="F143" s="108"/>
      <c r="G143" s="108"/>
      <c r="H143" s="108"/>
      <c r="I143" s="108"/>
      <c r="J143" s="108"/>
      <c r="K143" s="108"/>
      <c r="L143" s="108"/>
      <c r="M143" s="154"/>
    </row>
    <row r="144" spans="2:13" x14ac:dyDescent="0.2">
      <c r="B144" s="398" t="s">
        <v>307</v>
      </c>
      <c r="C144" s="406"/>
      <c r="D144" s="155">
        <f>IF(F105=0,0,F96)</f>
        <v>0</v>
      </c>
      <c r="E144" s="43" t="str">
        <f>IF(D147=0," ",D144/$D$147)</f>
        <v xml:space="preserve"> </v>
      </c>
      <c r="F144" s="108"/>
      <c r="G144" s="108"/>
      <c r="H144" s="108"/>
      <c r="I144" s="108"/>
      <c r="J144" s="108"/>
      <c r="K144" s="108"/>
      <c r="L144" s="115"/>
      <c r="M144" s="120"/>
    </row>
    <row r="145" spans="1:13" x14ac:dyDescent="0.2">
      <c r="B145" s="398" t="s">
        <v>308</v>
      </c>
      <c r="C145" s="406"/>
      <c r="D145" s="156">
        <f>SUMPRODUCT(F96:F104,N96:N104)</f>
        <v>0</v>
      </c>
      <c r="E145" s="43" t="str">
        <f>IF(D147=0," ",D145/$D$147)</f>
        <v xml:space="preserve"> </v>
      </c>
      <c r="F145" s="157"/>
      <c r="G145" s="157"/>
      <c r="H145" s="157"/>
      <c r="I145" s="157"/>
      <c r="J145" s="157"/>
      <c r="K145" s="157"/>
      <c r="L145" s="115"/>
      <c r="M145" s="120"/>
    </row>
    <row r="146" spans="1:13" x14ac:dyDescent="0.2">
      <c r="B146" s="398" t="s">
        <v>309</v>
      </c>
      <c r="C146" s="406"/>
      <c r="D146" s="156">
        <f>IF(D147=0, 0, D147-D144-D145)</f>
        <v>0</v>
      </c>
      <c r="E146" s="43" t="str">
        <f>IF(D147=0," ",D146/$D$147)</f>
        <v xml:space="preserve"> </v>
      </c>
      <c r="F146" s="157"/>
      <c r="G146" s="157"/>
      <c r="H146" s="157"/>
      <c r="I146" s="157"/>
      <c r="J146" s="157"/>
      <c r="K146" s="157"/>
      <c r="L146" s="115"/>
      <c r="M146" s="120"/>
    </row>
    <row r="147" spans="1:13" x14ac:dyDescent="0.2">
      <c r="B147" s="398" t="s">
        <v>310</v>
      </c>
      <c r="C147" s="399"/>
      <c r="D147" s="158">
        <f>F105</f>
        <v>0</v>
      </c>
      <c r="E147" s="108"/>
      <c r="F147" s="157"/>
      <c r="G147" s="157"/>
      <c r="H147" s="157"/>
      <c r="I147" s="157"/>
      <c r="J147" s="157"/>
      <c r="K147" s="157"/>
      <c r="L147" s="159"/>
      <c r="M147" s="160"/>
    </row>
    <row r="148" spans="1:13" x14ac:dyDescent="0.2">
      <c r="B148" s="108"/>
      <c r="C148" s="108"/>
      <c r="D148" s="108"/>
      <c r="E148" s="108"/>
      <c r="F148" s="108"/>
      <c r="G148" s="108"/>
      <c r="H148" s="108"/>
      <c r="I148" s="108"/>
      <c r="J148" s="108"/>
      <c r="K148" s="108"/>
      <c r="L148" s="108"/>
      <c r="M148" s="154"/>
    </row>
    <row r="149" spans="1:13" x14ac:dyDescent="0.2">
      <c r="A149" s="161"/>
      <c r="B149" s="162"/>
      <c r="C149" s="162"/>
      <c r="D149" s="162"/>
      <c r="E149" s="162"/>
      <c r="F149" s="162"/>
      <c r="G149" s="162"/>
      <c r="H149" s="162"/>
      <c r="I149" s="162"/>
      <c r="J149" s="162"/>
      <c r="K149" s="162"/>
      <c r="L149" s="162"/>
      <c r="M149" s="163"/>
    </row>
  </sheetData>
  <sheetProtection algorithmName="SHA-512" hashValue="BG9GDRLvm9NecCfsPHKOuZPX9zrxWNWazm9dk9r1TqLmvjIqqZvg6qpz6NjAlbX6Dii0dHdHaH3VJsn+fLYnKA==" saltValue="s0xtMS3rWvj/OsCzS5r4yw==" spinCount="100000" sheet="1" selectLockedCells="1"/>
  <mergeCells count="76">
    <mergeCell ref="O97:P97"/>
    <mergeCell ref="O98:P98"/>
    <mergeCell ref="O99:P99"/>
    <mergeCell ref="O100:P100"/>
    <mergeCell ref="O101:P101"/>
    <mergeCell ref="O102:P102"/>
    <mergeCell ref="O103:P103"/>
    <mergeCell ref="O104:P104"/>
    <mergeCell ref="B146:C146"/>
    <mergeCell ref="B147:C147"/>
    <mergeCell ref="B123:D125"/>
    <mergeCell ref="E123:I125"/>
    <mergeCell ref="B127:M127"/>
    <mergeCell ref="B128:M128"/>
    <mergeCell ref="B144:C144"/>
    <mergeCell ref="B145:C145"/>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B109:M109"/>
    <mergeCell ref="D102:E102"/>
    <mergeCell ref="F102:G102"/>
    <mergeCell ref="D103:E103"/>
    <mergeCell ref="F103:G103"/>
    <mergeCell ref="D104:E104"/>
    <mergeCell ref="F104:G104"/>
    <mergeCell ref="D105:E105"/>
    <mergeCell ref="F105:G105"/>
    <mergeCell ref="D106:E106"/>
    <mergeCell ref="F106:G106"/>
    <mergeCell ref="B108:M108"/>
    <mergeCell ref="D99:E99"/>
    <mergeCell ref="F99:G99"/>
    <mergeCell ref="D100:E100"/>
    <mergeCell ref="F100:G100"/>
    <mergeCell ref="D101:E101"/>
    <mergeCell ref="F101:G101"/>
    <mergeCell ref="D96:E96"/>
    <mergeCell ref="F96:G96"/>
    <mergeCell ref="D97:E97"/>
    <mergeCell ref="F97:G97"/>
    <mergeCell ref="D98:E98"/>
    <mergeCell ref="F98:G98"/>
    <mergeCell ref="D95:E95"/>
    <mergeCell ref="I1:M2"/>
    <mergeCell ref="I3:M3"/>
    <mergeCell ref="I4:M4"/>
    <mergeCell ref="I5:M5"/>
    <mergeCell ref="B6:M7"/>
    <mergeCell ref="B8:M8"/>
    <mergeCell ref="B9:M9"/>
    <mergeCell ref="B21:D21"/>
    <mergeCell ref="B58:C58"/>
    <mergeCell ref="B93:M93"/>
    <mergeCell ref="B94:M94"/>
  </mergeCells>
  <conditionalFormatting sqref="E123 I145:K147">
    <cfRule type="containsText" dxfId="4" priority="1" operator="containsText" text="Sources &amp; Uses Match">
      <formula>NOT(ISERROR(SEARCH("Sources &amp; Uses Match",E123)))</formula>
    </cfRule>
    <cfRule type="containsText" dxfId="3" priority="2" operator="containsText" text="Sources &amp; Uses DO NOT Match">
      <formula>NOT(ISERROR(SEARCH("Sources &amp; Uses DO NOT Match",E123)))</formula>
    </cfRule>
    <cfRule type="containsText" dxfId="2" priority="3" operator="containsText" text="Please Enter Budget Information">
      <formula>NOT(ISERROR(SEARCH("Please Enter Budget Information",E123)))</formula>
    </cfRule>
  </conditionalFormatting>
  <dataValidations count="2">
    <dataValidation type="decimal" allowBlank="1" showInputMessage="1" showErrorMessage="1" sqref="H96 H111" xr:uid="{E8A8CC56-EDE8-4551-AB37-0DDAA0102324}">
      <formula1>0.02</formula1>
      <formula2>0.15</formula2>
    </dataValidation>
    <dataValidation type="date" allowBlank="1" showInputMessage="1" showErrorMessage="1" error="Commitment letter must be acquired before submitting your aplication" sqref="K97:K104" xr:uid="{89872DEC-6844-42E1-A174-4A04652385E4}">
      <formula1>36526</formula1>
      <formula2>TODAY()</formula2>
    </dataValidation>
  </dataValidations>
  <pageMargins left="0.25" right="0.25" top="0.75" bottom="0.75" header="0.3" footer="0.3"/>
  <pageSetup paperSize="5" scale="72" fitToHeight="0" orientation="portrait" r:id="rId1"/>
  <headerFooter>
    <oddHeader>&amp;C&amp;"-,Bold"City of Cincinnati, Department of Community and Economic Development
HOMEOWNERSHIP and RENTAL NOTICE OF FUND AVAILABILITY APPLICATION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ED48EF-E9CF-4B28-B01D-1F926B02ED65}">
          <x14:formula1>
            <xm:f>Lists!$D$12:$D$24</xm:f>
          </x14:formula1>
          <xm:sqref>B97:B104 B112:B119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C172-0EDD-443D-B226-8CD6295344D4}">
  <sheetPr codeName="Sheet5">
    <pageSetUpPr autoPageBreaks="0"/>
  </sheetPr>
  <dimension ref="A1:Z72"/>
  <sheetViews>
    <sheetView showGridLines="0" showRuler="0" topLeftCell="A32" zoomScaleNormal="100" zoomScaleSheetLayoutView="110" workbookViewId="0">
      <selection activeCell="G66" sqref="G66:H66"/>
    </sheetView>
  </sheetViews>
  <sheetFormatPr defaultColWidth="9.28515625" defaultRowHeight="15" customHeight="1" x14ac:dyDescent="0.25"/>
  <cols>
    <col min="1" max="1" width="2" customWidth="1"/>
    <col min="2" max="2" width="10.7109375" customWidth="1"/>
    <col min="3" max="3" width="15.140625" customWidth="1"/>
    <col min="4" max="4" width="9.140625" customWidth="1"/>
    <col min="5" max="5" width="12.7109375" customWidth="1"/>
    <col min="6" max="6" width="15.28515625" customWidth="1"/>
    <col min="7" max="7" width="13.140625" customWidth="1"/>
    <col min="8" max="8" width="11.28515625" customWidth="1"/>
    <col min="9" max="9" width="13.85546875" customWidth="1"/>
    <col min="10" max="10" width="12.7109375" customWidth="1"/>
    <col min="11" max="11" width="2.28515625" customWidth="1"/>
  </cols>
  <sheetData>
    <row r="1" spans="1:11" ht="15" customHeight="1" x14ac:dyDescent="0.35">
      <c r="A1" s="164"/>
      <c r="B1" s="95"/>
      <c r="C1" s="96"/>
      <c r="D1" s="96"/>
      <c r="E1" s="96"/>
      <c r="F1" s="96"/>
      <c r="G1" s="307" t="s">
        <v>478</v>
      </c>
      <c r="H1" s="307"/>
      <c r="I1" s="307"/>
      <c r="J1" s="307"/>
      <c r="K1" s="165"/>
    </row>
    <row r="2" spans="1:11" ht="15" customHeight="1" x14ac:dyDescent="0.35">
      <c r="A2" s="166"/>
      <c r="B2" s="98"/>
      <c r="C2" s="99"/>
      <c r="D2" s="99"/>
      <c r="E2" s="99"/>
      <c r="F2" s="99"/>
      <c r="G2" s="309"/>
      <c r="H2" s="309"/>
      <c r="I2" s="309"/>
      <c r="J2" s="309"/>
      <c r="K2" s="167"/>
    </row>
    <row r="3" spans="1:11" ht="15" customHeight="1" x14ac:dyDescent="0.3">
      <c r="A3" s="166"/>
      <c r="B3" s="98"/>
      <c r="C3" s="99"/>
      <c r="D3" s="99"/>
      <c r="E3" s="99"/>
      <c r="F3" s="99"/>
      <c r="G3" s="311" t="s">
        <v>365</v>
      </c>
      <c r="H3" s="311"/>
      <c r="I3" s="311"/>
      <c r="J3" s="311"/>
      <c r="K3" s="168"/>
    </row>
    <row r="4" spans="1:11" ht="15" customHeight="1" x14ac:dyDescent="0.25">
      <c r="A4" s="166"/>
      <c r="B4" s="98"/>
      <c r="C4" s="99"/>
      <c r="D4" s="99"/>
      <c r="E4" s="99"/>
      <c r="F4" s="99"/>
      <c r="G4" s="332" t="s">
        <v>314</v>
      </c>
      <c r="H4" s="332"/>
      <c r="I4" s="332"/>
      <c r="J4" s="332"/>
      <c r="K4" s="169"/>
    </row>
    <row r="5" spans="1:11" x14ac:dyDescent="0.25">
      <c r="A5" s="166"/>
      <c r="B5" s="98"/>
      <c r="C5" s="99"/>
      <c r="D5" s="99"/>
      <c r="E5" s="99"/>
      <c r="F5" s="99"/>
      <c r="G5" s="99"/>
      <c r="H5" s="242"/>
      <c r="I5" s="242"/>
      <c r="J5" s="242"/>
      <c r="K5" s="170"/>
    </row>
    <row r="6" spans="1:11" ht="15" customHeight="1" x14ac:dyDescent="0.25">
      <c r="A6" s="166"/>
      <c r="B6" s="375" t="s">
        <v>396</v>
      </c>
      <c r="C6" s="376"/>
      <c r="D6" s="376"/>
      <c r="E6" s="376"/>
      <c r="F6" s="376"/>
      <c r="G6" s="376"/>
      <c r="H6" s="376"/>
      <c r="I6" s="376"/>
      <c r="J6" s="376"/>
      <c r="K6" s="377"/>
    </row>
    <row r="7" spans="1:11" x14ac:dyDescent="0.25">
      <c r="A7" s="166"/>
      <c r="B7" s="375"/>
      <c r="C7" s="376"/>
      <c r="D7" s="376"/>
      <c r="E7" s="376"/>
      <c r="F7" s="376"/>
      <c r="G7" s="376"/>
      <c r="H7" s="376"/>
      <c r="I7" s="376"/>
      <c r="J7" s="376"/>
      <c r="K7" s="377"/>
    </row>
    <row r="8" spans="1:11" ht="19.5" customHeight="1" x14ac:dyDescent="0.25">
      <c r="A8" s="62"/>
      <c r="B8" s="320" t="s">
        <v>315</v>
      </c>
      <c r="C8" s="287"/>
      <c r="D8" s="287"/>
      <c r="E8" s="287"/>
      <c r="F8" s="287"/>
      <c r="G8" s="287"/>
      <c r="H8" s="287"/>
      <c r="I8" s="287"/>
      <c r="J8" s="287"/>
      <c r="K8" s="321"/>
    </row>
    <row r="9" spans="1:11" ht="18.75" customHeight="1" x14ac:dyDescent="0.25">
      <c r="A9" s="44"/>
      <c r="B9" s="424" t="s">
        <v>400</v>
      </c>
      <c r="C9" s="425"/>
      <c r="D9" s="243" t="s">
        <v>312</v>
      </c>
      <c r="E9" s="243" t="s">
        <v>397</v>
      </c>
      <c r="F9" s="243" t="s">
        <v>317</v>
      </c>
      <c r="G9" s="243" t="s">
        <v>318</v>
      </c>
      <c r="H9" s="243" t="s">
        <v>398</v>
      </c>
      <c r="I9" s="243" t="s">
        <v>399</v>
      </c>
      <c r="J9" s="243" t="s">
        <v>361</v>
      </c>
      <c r="K9" s="15"/>
    </row>
    <row r="10" spans="1:11" x14ac:dyDescent="0.25">
      <c r="A10" s="44"/>
      <c r="B10" s="428" t="str">
        <f>IF(INDEX('Site Info'!$B$10:$B$19,1)="","",(INDEX('Site Info'!$B$10:$B$19,1)))</f>
        <v/>
      </c>
      <c r="C10" s="429"/>
      <c r="D10" s="1"/>
      <c r="E10" s="13"/>
      <c r="F10" s="1"/>
      <c r="G10" s="1"/>
      <c r="H10" s="14"/>
      <c r="I10" s="13"/>
      <c r="J10" s="12"/>
      <c r="K10" s="15"/>
    </row>
    <row r="11" spans="1:11" x14ac:dyDescent="0.25">
      <c r="A11" s="44"/>
      <c r="B11" s="428" t="str">
        <f>IF(INDEX('Site Info'!$B$10:$B$19,2)="","",(INDEX('Site Info'!$B$10:$B$19,2)))</f>
        <v/>
      </c>
      <c r="C11" s="429"/>
      <c r="D11" s="1"/>
      <c r="E11" s="13"/>
      <c r="F11" s="1"/>
      <c r="G11" s="1"/>
      <c r="H11" s="14"/>
      <c r="I11" s="13"/>
      <c r="J11" s="12"/>
      <c r="K11" s="15"/>
    </row>
    <row r="12" spans="1:11" x14ac:dyDescent="0.25">
      <c r="A12" s="44"/>
      <c r="B12" s="428" t="str">
        <f>IF(INDEX('Site Info'!$B$10:$B$19,3)="","",(INDEX('Site Info'!$B$10:$B$19,3)))</f>
        <v/>
      </c>
      <c r="C12" s="429"/>
      <c r="D12" s="1"/>
      <c r="E12" s="13"/>
      <c r="F12" s="1"/>
      <c r="G12" s="1"/>
      <c r="H12" s="14"/>
      <c r="I12" s="13"/>
      <c r="J12" s="12"/>
      <c r="K12" s="15"/>
    </row>
    <row r="13" spans="1:11" x14ac:dyDescent="0.25">
      <c r="A13" s="44"/>
      <c r="B13" s="428" t="str">
        <f>IF(INDEX('Site Info'!$B$10:$B$19,4)="","",(INDEX('Site Info'!$B$10:$B$19,4)))</f>
        <v/>
      </c>
      <c r="C13" s="429"/>
      <c r="D13" s="1"/>
      <c r="E13" s="13"/>
      <c r="F13" s="1"/>
      <c r="G13" s="1"/>
      <c r="H13" s="14"/>
      <c r="I13" s="13"/>
      <c r="J13" s="12"/>
      <c r="K13" s="15"/>
    </row>
    <row r="14" spans="1:11" x14ac:dyDescent="0.25">
      <c r="A14" s="44"/>
      <c r="B14" s="428" t="str">
        <f>IF(INDEX('Site Info'!$B$10:$B$19,5)="","",(INDEX('Site Info'!$B$10:$B$19,5)))</f>
        <v/>
      </c>
      <c r="C14" s="429"/>
      <c r="D14" s="1"/>
      <c r="E14" s="13"/>
      <c r="F14" s="1"/>
      <c r="G14" s="1"/>
      <c r="H14" s="14"/>
      <c r="I14" s="13"/>
      <c r="J14" s="12"/>
      <c r="K14" s="15"/>
    </row>
    <row r="15" spans="1:11" x14ac:dyDescent="0.25">
      <c r="A15" s="44"/>
      <c r="B15" s="428" t="str">
        <f>IF(INDEX('Site Info'!$B$10:$B$19,6)="","",(INDEX('Site Info'!$B$10:$B$19,6)))</f>
        <v/>
      </c>
      <c r="C15" s="429"/>
      <c r="D15" s="1"/>
      <c r="E15" s="13"/>
      <c r="F15" s="1"/>
      <c r="G15" s="1"/>
      <c r="H15" s="14"/>
      <c r="I15" s="13"/>
      <c r="J15" s="12"/>
      <c r="K15" s="15"/>
    </row>
    <row r="16" spans="1:11" x14ac:dyDescent="0.25">
      <c r="A16" s="44"/>
      <c r="B16" s="428" t="str">
        <f>IF(INDEX('Site Info'!$B$10:$B$19,7)="","",(INDEX('Site Info'!$B$10:$B$19,7)))</f>
        <v/>
      </c>
      <c r="C16" s="429"/>
      <c r="D16" s="1"/>
      <c r="E16" s="13"/>
      <c r="F16" s="1"/>
      <c r="G16" s="1"/>
      <c r="H16" s="14"/>
      <c r="I16" s="13"/>
      <c r="J16" s="12"/>
      <c r="K16" s="15"/>
    </row>
    <row r="17" spans="1:26" x14ac:dyDescent="0.25">
      <c r="A17" s="44"/>
      <c r="B17" s="428" t="str">
        <f>IF(INDEX('Site Info'!$B$10:$B$19,8)="","",(INDEX('Site Info'!$B$10:$B$19,8)))</f>
        <v/>
      </c>
      <c r="C17" s="429"/>
      <c r="D17" s="1"/>
      <c r="E17" s="13"/>
      <c r="F17" s="1"/>
      <c r="G17" s="1"/>
      <c r="H17" s="14"/>
      <c r="I17" s="13"/>
      <c r="J17" s="12"/>
      <c r="K17" s="15"/>
    </row>
    <row r="18" spans="1:26" x14ac:dyDescent="0.25">
      <c r="A18" s="44"/>
      <c r="B18" s="428" t="str">
        <f>IF(INDEX('Site Info'!$B$10:$B$19,9)="","",(INDEX('Site Info'!$B$10:$B$19,9)))</f>
        <v xml:space="preserve"> </v>
      </c>
      <c r="C18" s="429"/>
      <c r="D18" s="1"/>
      <c r="E18" s="13"/>
      <c r="F18" s="1"/>
      <c r="G18" s="1"/>
      <c r="H18" s="14"/>
      <c r="I18" s="13"/>
      <c r="J18" s="12"/>
      <c r="K18" s="15"/>
    </row>
    <row r="19" spans="1:26" x14ac:dyDescent="0.25">
      <c r="A19" s="44"/>
      <c r="B19" s="428" t="str">
        <f>IF(INDEX('Site Info'!$B$10:$B$19,10)="","",(INDEX('Site Info'!$B$10:$B$19,10)))</f>
        <v/>
      </c>
      <c r="C19" s="429"/>
      <c r="D19" s="11"/>
      <c r="E19" s="48"/>
      <c r="F19" s="11"/>
      <c r="G19" s="1"/>
      <c r="H19" s="14"/>
      <c r="I19" s="48"/>
      <c r="J19" s="51"/>
      <c r="K19" s="15"/>
    </row>
    <row r="20" spans="1:26" x14ac:dyDescent="0.25">
      <c r="A20" s="44"/>
      <c r="B20" s="426" t="s">
        <v>283</v>
      </c>
      <c r="C20" s="427"/>
      <c r="D20" s="49">
        <f>SUM(D10:D19)</f>
        <v>0</v>
      </c>
      <c r="E20" s="50">
        <f>SUMPRODUCT(D10:D19,E10:E19)</f>
        <v>0</v>
      </c>
      <c r="F20" s="49">
        <f>SUMPRODUCT(D10:D19,F10:F19)</f>
        <v>0</v>
      </c>
      <c r="G20" s="241"/>
      <c r="H20" s="241"/>
      <c r="I20" s="50">
        <f>SUMPRODUCT(D10:D19,I10:I19)</f>
        <v>0</v>
      </c>
      <c r="J20" s="271">
        <f>IF(AND(I20="",E53=""),"",E53-I20)</f>
        <v>0</v>
      </c>
      <c r="K20" s="15"/>
    </row>
    <row r="21" spans="1:26" ht="12.75" customHeight="1" x14ac:dyDescent="0.25">
      <c r="A21" s="44"/>
      <c r="B21" s="44"/>
      <c r="C21" s="241"/>
      <c r="D21" s="241"/>
      <c r="E21" s="241"/>
      <c r="F21" s="244"/>
      <c r="G21" s="245"/>
      <c r="H21" s="246"/>
      <c r="I21" s="241"/>
      <c r="J21" s="241"/>
      <c r="K21" s="15"/>
    </row>
    <row r="22" spans="1:26" x14ac:dyDescent="0.25">
      <c r="B22" s="166"/>
      <c r="E22" s="258" t="s">
        <v>319</v>
      </c>
      <c r="F22" s="245"/>
      <c r="G22" s="241"/>
      <c r="H22" s="241"/>
      <c r="I22" s="257"/>
      <c r="J22" s="257"/>
      <c r="K22" s="240"/>
    </row>
    <row r="23" spans="1:26" x14ac:dyDescent="0.25">
      <c r="B23" s="166"/>
      <c r="E23" s="420" t="s">
        <v>320</v>
      </c>
      <c r="F23" s="421"/>
      <c r="G23" s="16"/>
      <c r="H23" s="247" t="s">
        <v>362</v>
      </c>
      <c r="I23" s="257"/>
      <c r="J23" s="257"/>
      <c r="K23" s="240"/>
    </row>
    <row r="24" spans="1:26" x14ac:dyDescent="0.25">
      <c r="B24" s="166"/>
      <c r="E24" s="420" t="s">
        <v>321</v>
      </c>
      <c r="F24" s="421"/>
      <c r="G24" s="16"/>
      <c r="H24" s="247" t="s">
        <v>362</v>
      </c>
      <c r="I24" s="257"/>
      <c r="J24" s="257"/>
      <c r="K24" s="173"/>
      <c r="M24" s="171"/>
    </row>
    <row r="25" spans="1:26" x14ac:dyDescent="0.25">
      <c r="B25" s="166"/>
      <c r="E25" s="420" t="s">
        <v>363</v>
      </c>
      <c r="F25" s="421"/>
      <c r="G25" s="16"/>
      <c r="H25" s="247" t="s">
        <v>362</v>
      </c>
      <c r="I25" s="257"/>
      <c r="J25" s="257"/>
      <c r="K25" s="173"/>
    </row>
    <row r="26" spans="1:26" x14ac:dyDescent="0.25">
      <c r="B26" s="166"/>
      <c r="E26" s="420" t="s">
        <v>401</v>
      </c>
      <c r="F26" s="421"/>
      <c r="G26" s="17"/>
      <c r="H26" s="241"/>
      <c r="I26" s="257"/>
      <c r="J26" s="257"/>
      <c r="K26" s="172"/>
    </row>
    <row r="27" spans="1:26" ht="12" customHeight="1" x14ac:dyDescent="0.25">
      <c r="A27" s="63"/>
      <c r="B27" s="166"/>
      <c r="C27" s="191"/>
      <c r="D27" s="237"/>
      <c r="E27" s="237"/>
      <c r="F27" s="237"/>
      <c r="G27" s="238"/>
      <c r="H27" s="238"/>
      <c r="I27" s="239"/>
      <c r="J27" s="52"/>
      <c r="K27" s="64"/>
      <c r="L27" s="174"/>
      <c r="M27" s="174"/>
      <c r="N27" s="174"/>
      <c r="O27" s="174"/>
      <c r="P27" s="174"/>
      <c r="Q27" s="174"/>
      <c r="R27" s="174"/>
      <c r="S27" s="174"/>
      <c r="T27" s="174"/>
      <c r="U27" s="174"/>
      <c r="V27" s="174"/>
      <c r="W27" s="174"/>
      <c r="X27" s="174"/>
      <c r="Y27" s="174"/>
      <c r="Z27" s="174"/>
    </row>
    <row r="28" spans="1:26" ht="19.5" customHeight="1" x14ac:dyDescent="0.25">
      <c r="A28" s="44"/>
      <c r="B28" s="286" t="s">
        <v>314</v>
      </c>
      <c r="C28" s="288"/>
      <c r="D28" s="288"/>
      <c r="E28" s="288"/>
      <c r="F28" s="288"/>
      <c r="G28" s="288"/>
      <c r="H28" s="288"/>
      <c r="I28" s="288"/>
      <c r="J28" s="288"/>
      <c r="K28" s="289"/>
      <c r="L28" s="174"/>
      <c r="M28" s="174"/>
      <c r="N28" s="174"/>
      <c r="O28" s="174"/>
      <c r="P28" s="174"/>
      <c r="Q28" s="174"/>
      <c r="R28" s="174"/>
      <c r="S28" s="174"/>
      <c r="T28" s="174"/>
      <c r="U28" s="174"/>
      <c r="V28" s="174"/>
      <c r="W28" s="174"/>
      <c r="X28" s="174"/>
      <c r="Y28" s="174"/>
      <c r="Z28" s="174"/>
    </row>
    <row r="29" spans="1:26" ht="19.5" customHeight="1" x14ac:dyDescent="0.25">
      <c r="A29" s="44"/>
      <c r="B29" s="166"/>
      <c r="C29" s="447" t="s">
        <v>411</v>
      </c>
      <c r="D29" s="447"/>
      <c r="E29" s="447"/>
      <c r="G29" s="446" t="s">
        <v>410</v>
      </c>
      <c r="H29" s="446"/>
      <c r="I29" s="244"/>
      <c r="J29" s="241"/>
      <c r="K29" s="173"/>
      <c r="L29" s="174"/>
      <c r="M29" s="174"/>
      <c r="N29" s="174"/>
      <c r="O29" s="174"/>
      <c r="P29" s="174"/>
      <c r="Q29" s="174"/>
      <c r="R29" s="174"/>
      <c r="S29" s="174"/>
      <c r="T29" s="174"/>
      <c r="U29" s="174"/>
      <c r="V29" s="174"/>
      <c r="W29" s="174"/>
      <c r="X29" s="174"/>
      <c r="Y29" s="174"/>
      <c r="Z29" s="174"/>
    </row>
    <row r="30" spans="1:26" x14ac:dyDescent="0.25">
      <c r="A30" s="44"/>
      <c r="B30" s="166"/>
      <c r="C30" s="418" t="s">
        <v>55</v>
      </c>
      <c r="D30" s="419"/>
      <c r="E30" s="53">
        <f>IF(D20=0,0,SUMIF(H10:H19,"Market",D10:D19)/D20)</f>
        <v>0</v>
      </c>
      <c r="G30" s="45" t="s">
        <v>324</v>
      </c>
      <c r="H30" s="53">
        <f>IF(D20=0,0,SUMIF(F10:F19,1,D10:D19)/D20)</f>
        <v>0</v>
      </c>
      <c r="I30" s="68"/>
      <c r="K30" s="173"/>
      <c r="L30" s="174"/>
      <c r="M30" s="174"/>
      <c r="N30" s="174"/>
      <c r="O30" s="174"/>
      <c r="P30" s="174"/>
      <c r="Q30" s="174"/>
      <c r="R30" s="174"/>
      <c r="S30" s="174"/>
      <c r="T30" s="174"/>
      <c r="U30" s="174"/>
      <c r="V30" s="174"/>
      <c r="W30" s="174"/>
      <c r="X30" s="174"/>
      <c r="Y30" s="174"/>
      <c r="Z30" s="174"/>
    </row>
    <row r="31" spans="1:26" x14ac:dyDescent="0.25">
      <c r="A31" s="44"/>
      <c r="B31" s="166"/>
      <c r="C31" s="418" t="s">
        <v>326</v>
      </c>
      <c r="D31" s="419"/>
      <c r="E31" s="53">
        <f>IF(D20=0,0,SUMIF(H10:H19,"&lt;=120%",D10:D19)/D20)</f>
        <v>0</v>
      </c>
      <c r="G31" s="45" t="s">
        <v>327</v>
      </c>
      <c r="H31" s="53">
        <f>IF(D20=0,0,SUMIF(F10:F19,2,D10:D19)/D20)</f>
        <v>0</v>
      </c>
      <c r="I31" s="68"/>
      <c r="K31" s="173"/>
      <c r="L31" s="174"/>
      <c r="M31" s="174"/>
      <c r="N31" s="174"/>
      <c r="O31" s="174"/>
      <c r="P31" s="174"/>
      <c r="Q31" s="174"/>
      <c r="R31" s="174"/>
      <c r="S31" s="174"/>
      <c r="T31" s="174"/>
      <c r="U31" s="174"/>
      <c r="V31" s="174"/>
      <c r="W31" s="174"/>
      <c r="X31" s="174"/>
      <c r="Y31" s="174"/>
      <c r="Z31" s="174"/>
    </row>
    <row r="32" spans="1:26" x14ac:dyDescent="0.25">
      <c r="A32" s="44"/>
      <c r="B32" s="166"/>
      <c r="C32" s="418" t="s">
        <v>329</v>
      </c>
      <c r="D32" s="419"/>
      <c r="E32" s="53">
        <f>IF(D20=0,0,SUMIF(H10:H19,"&lt;=80%",D10:D19)/D20)</f>
        <v>0</v>
      </c>
      <c r="G32" s="45" t="s">
        <v>330</v>
      </c>
      <c r="H32" s="53">
        <f>IF(D20=0,0,SUMIF(F10:F19,"&gt;=3",D10:D19)/D20)</f>
        <v>0</v>
      </c>
      <c r="I32" s="68"/>
      <c r="K32" s="173"/>
      <c r="L32" s="174"/>
      <c r="M32" s="174"/>
      <c r="N32" s="174"/>
      <c r="O32" s="174"/>
      <c r="P32" s="174"/>
      <c r="Q32" s="174"/>
      <c r="R32" s="174"/>
      <c r="S32" s="174"/>
      <c r="T32" s="174"/>
      <c r="U32" s="174"/>
      <c r="V32" s="174"/>
      <c r="W32" s="174"/>
      <c r="X32" s="174"/>
      <c r="Y32" s="174"/>
      <c r="Z32" s="174"/>
    </row>
    <row r="33" spans="1:26" x14ac:dyDescent="0.25">
      <c r="A33" s="44"/>
      <c r="B33" s="166"/>
      <c r="C33" s="418" t="s">
        <v>332</v>
      </c>
      <c r="D33" s="419"/>
      <c r="E33" s="53">
        <f>IF(D20=0,0,SUMIF(H10:H19,"&lt;=60%",D10:D19)/D20)</f>
        <v>0</v>
      </c>
      <c r="F33" s="241"/>
      <c r="G33" s="241"/>
      <c r="K33" s="173"/>
      <c r="L33" s="174"/>
      <c r="M33" s="174"/>
      <c r="N33" s="174"/>
      <c r="O33" s="174"/>
      <c r="P33" s="174"/>
      <c r="Q33" s="174"/>
      <c r="R33" s="174"/>
      <c r="S33" s="174"/>
      <c r="T33" s="174"/>
      <c r="U33" s="174"/>
      <c r="V33" s="174"/>
      <c r="W33" s="174"/>
      <c r="X33" s="174"/>
      <c r="Y33" s="174"/>
      <c r="Z33" s="174"/>
    </row>
    <row r="34" spans="1:26" x14ac:dyDescent="0.25">
      <c r="A34" s="44"/>
      <c r="B34" s="44"/>
      <c r="C34" s="241"/>
      <c r="D34" s="241"/>
      <c r="E34" s="241"/>
      <c r="F34" s="241"/>
      <c r="G34" s="241"/>
      <c r="H34" s="241"/>
      <c r="K34" s="173"/>
      <c r="L34" s="174"/>
      <c r="M34" s="174"/>
      <c r="N34" s="174"/>
      <c r="O34" s="174"/>
      <c r="P34" s="174"/>
      <c r="Q34" s="174"/>
      <c r="R34" s="174"/>
      <c r="S34" s="174"/>
      <c r="T34" s="174"/>
      <c r="U34" s="174"/>
      <c r="V34" s="174"/>
      <c r="W34" s="174"/>
      <c r="X34" s="174"/>
      <c r="Y34" s="174"/>
      <c r="Z34" s="174"/>
    </row>
    <row r="35" spans="1:26" ht="15.75" customHeight="1" x14ac:dyDescent="0.25">
      <c r="A35" s="44"/>
      <c r="B35" s="166"/>
      <c r="C35" s="448" t="s">
        <v>322</v>
      </c>
      <c r="D35" s="448"/>
      <c r="E35" s="448"/>
      <c r="F35" s="448"/>
      <c r="G35" s="448"/>
      <c r="H35" s="448"/>
      <c r="I35" s="448"/>
      <c r="K35" s="173"/>
      <c r="L35" s="174"/>
      <c r="M35" s="174"/>
      <c r="N35" s="174"/>
      <c r="O35" s="174"/>
      <c r="P35" s="174"/>
      <c r="Q35" s="174"/>
      <c r="R35" s="174"/>
      <c r="S35" s="174"/>
      <c r="T35" s="174"/>
      <c r="U35" s="174"/>
      <c r="V35" s="174"/>
      <c r="W35" s="174"/>
      <c r="X35" s="174"/>
      <c r="Y35" s="174"/>
      <c r="Z35" s="174"/>
    </row>
    <row r="36" spans="1:26" x14ac:dyDescent="0.25">
      <c r="A36" s="44"/>
      <c r="B36" s="166"/>
      <c r="C36" s="416" t="s">
        <v>323</v>
      </c>
      <c r="D36" s="417"/>
      <c r="E36" s="46" t="str">
        <f>IF(ISERROR(E20/D20),"",E20/D20)</f>
        <v/>
      </c>
      <c r="F36" s="241"/>
      <c r="G36" s="415" t="s">
        <v>334</v>
      </c>
      <c r="H36" s="415"/>
      <c r="I36" s="54" t="str">
        <f>IF(ISERROR(J20/D20),"",J20/D20)</f>
        <v/>
      </c>
      <c r="K36" s="173"/>
      <c r="L36" s="174"/>
      <c r="M36" s="174"/>
      <c r="N36" s="174"/>
      <c r="O36" s="174"/>
      <c r="P36" s="174"/>
      <c r="Q36" s="174"/>
      <c r="R36" s="174"/>
      <c r="S36" s="174"/>
      <c r="T36" s="174"/>
      <c r="U36" s="174"/>
      <c r="V36" s="174"/>
      <c r="W36" s="174"/>
      <c r="X36" s="174"/>
      <c r="Y36" s="174"/>
      <c r="Z36" s="174"/>
    </row>
    <row r="37" spans="1:26" x14ac:dyDescent="0.25">
      <c r="A37" s="44"/>
      <c r="B37" s="166"/>
      <c r="C37" s="416" t="s">
        <v>325</v>
      </c>
      <c r="D37" s="417"/>
      <c r="E37" s="47" t="str">
        <f>IF(ISERROR(I20/D20),"",F53/D20)</f>
        <v/>
      </c>
      <c r="F37" s="241"/>
      <c r="G37" s="415" t="s">
        <v>335</v>
      </c>
      <c r="H37" s="415"/>
      <c r="I37" s="54">
        <f>IF(OR(F53="",G25=""),0,-(F53*0.5*(G26/12)*G25))</f>
        <v>0</v>
      </c>
      <c r="K37" s="173"/>
      <c r="L37" s="174"/>
      <c r="M37" s="174"/>
      <c r="N37" s="174"/>
      <c r="O37" s="174"/>
      <c r="P37" s="174"/>
      <c r="Q37" s="174"/>
      <c r="R37" s="174"/>
      <c r="S37" s="174"/>
      <c r="T37" s="174"/>
      <c r="U37" s="174"/>
      <c r="V37" s="174"/>
      <c r="W37" s="174"/>
      <c r="X37" s="174"/>
      <c r="Y37" s="174"/>
      <c r="Z37" s="174"/>
    </row>
    <row r="38" spans="1:26" x14ac:dyDescent="0.25">
      <c r="A38" s="44"/>
      <c r="B38" s="166"/>
      <c r="C38" s="416" t="s">
        <v>328</v>
      </c>
      <c r="D38" s="417"/>
      <c r="E38" s="47" t="str">
        <f>IF(ISERROR(E37/E36),"",E37/E36)</f>
        <v/>
      </c>
      <c r="F38" s="241"/>
      <c r="G38" s="415" t="s">
        <v>339</v>
      </c>
      <c r="H38" s="415"/>
      <c r="I38" s="55" t="str">
        <f>IF(ISERROR(G53/D20),"",G53/D20)</f>
        <v/>
      </c>
      <c r="K38" s="173"/>
      <c r="L38" s="174"/>
      <c r="M38" s="174"/>
      <c r="N38" s="174"/>
      <c r="O38" s="174"/>
      <c r="P38" s="174"/>
      <c r="Q38" s="174"/>
      <c r="R38" s="174"/>
      <c r="S38" s="174"/>
      <c r="T38" s="174"/>
      <c r="U38" s="174"/>
      <c r="V38" s="174"/>
      <c r="W38" s="174"/>
      <c r="X38" s="174"/>
      <c r="Y38" s="174"/>
      <c r="Z38" s="174"/>
    </row>
    <row r="39" spans="1:26" x14ac:dyDescent="0.25">
      <c r="A39" s="44"/>
      <c r="B39" s="166"/>
      <c r="C39" s="416" t="s">
        <v>331</v>
      </c>
      <c r="D39" s="417"/>
      <c r="E39" s="46" t="str">
        <f>IF(ISERROR(F20/D20),"",F20/D20)</f>
        <v/>
      </c>
      <c r="F39" s="241"/>
      <c r="G39" s="415" t="s">
        <v>340</v>
      </c>
      <c r="H39" s="415"/>
      <c r="I39" s="56">
        <f>IF(OR(F53=0, G53=0, ISERROR(G53/F53)), 0, G53/F53)</f>
        <v>0</v>
      </c>
      <c r="K39" s="173"/>
      <c r="L39" s="174"/>
      <c r="M39" s="174"/>
      <c r="N39" s="174"/>
      <c r="O39" s="174"/>
      <c r="P39" s="174"/>
      <c r="Q39" s="174"/>
      <c r="R39" s="174"/>
      <c r="S39" s="174"/>
      <c r="T39" s="174"/>
      <c r="U39" s="174"/>
      <c r="V39" s="174"/>
      <c r="W39" s="174"/>
      <c r="X39" s="174"/>
      <c r="Y39" s="174"/>
      <c r="Z39" s="174"/>
    </row>
    <row r="40" spans="1:26" x14ac:dyDescent="0.25">
      <c r="A40" s="44"/>
      <c r="B40" s="166"/>
      <c r="C40" s="416" t="s">
        <v>333</v>
      </c>
      <c r="D40" s="417"/>
      <c r="E40" s="47" t="str">
        <f>IF(ISERROR(I20/D20),"",I20/D20)</f>
        <v/>
      </c>
      <c r="F40" s="241"/>
      <c r="G40" s="415" t="s">
        <v>341</v>
      </c>
      <c r="H40" s="415"/>
      <c r="I40" s="56">
        <f>IF(OR(H20=0,G53=0, ISERROR(G53/H20)),0,G53/H20)</f>
        <v>0</v>
      </c>
      <c r="K40" s="173"/>
      <c r="L40" s="174"/>
      <c r="M40" s="174"/>
      <c r="N40" s="174"/>
      <c r="O40" s="174"/>
      <c r="P40" s="174"/>
      <c r="Q40" s="174"/>
      <c r="R40" s="174"/>
      <c r="S40" s="174"/>
      <c r="T40" s="174"/>
      <c r="U40" s="174"/>
      <c r="V40" s="174"/>
      <c r="W40" s="174"/>
      <c r="X40" s="174"/>
      <c r="Y40" s="174"/>
      <c r="Z40" s="174"/>
    </row>
    <row r="41" spans="1:26" ht="15.75" customHeight="1" x14ac:dyDescent="0.25">
      <c r="A41" s="44"/>
      <c r="B41" s="44"/>
      <c r="C41" s="241"/>
      <c r="D41" s="241"/>
      <c r="E41" s="241"/>
      <c r="F41" s="241"/>
      <c r="G41" s="241"/>
      <c r="H41" s="241"/>
      <c r="K41" s="173"/>
      <c r="L41" s="174"/>
      <c r="M41" s="174"/>
      <c r="N41" s="174"/>
      <c r="O41" s="174"/>
      <c r="P41" s="174"/>
      <c r="Q41" s="174"/>
      <c r="R41" s="174"/>
      <c r="S41" s="174"/>
      <c r="T41" s="174"/>
      <c r="U41" s="174"/>
      <c r="V41" s="174"/>
      <c r="W41" s="174"/>
      <c r="X41" s="174"/>
      <c r="Y41" s="174"/>
      <c r="Z41" s="174"/>
    </row>
    <row r="42" spans="1:26" ht="27" customHeight="1" x14ac:dyDescent="0.25">
      <c r="A42" s="44"/>
      <c r="B42" s="443" t="s">
        <v>316</v>
      </c>
      <c r="C42" s="444"/>
      <c r="D42" s="444"/>
      <c r="E42" s="248" t="s">
        <v>336</v>
      </c>
      <c r="F42" s="18" t="s">
        <v>337</v>
      </c>
      <c r="G42" s="445" t="s">
        <v>338</v>
      </c>
      <c r="H42" s="445"/>
      <c r="I42" s="249"/>
      <c r="K42" s="173"/>
      <c r="L42" s="174"/>
      <c r="M42" s="174"/>
      <c r="N42" s="174"/>
      <c r="O42" s="174"/>
      <c r="P42" s="174"/>
      <c r="Q42" s="174"/>
      <c r="R42" s="174"/>
      <c r="S42" s="174"/>
      <c r="T42" s="174"/>
      <c r="U42" s="174"/>
      <c r="V42" s="174"/>
      <c r="W42" s="174"/>
      <c r="X42" s="174"/>
      <c r="Y42" s="174"/>
      <c r="Z42" s="174"/>
    </row>
    <row r="43" spans="1:26" x14ac:dyDescent="0.25">
      <c r="A43" s="44"/>
      <c r="B43" s="430" t="str">
        <f>IF(ISBLANK(B10), " ", B10)</f>
        <v/>
      </c>
      <c r="C43" s="431"/>
      <c r="D43" s="432"/>
      <c r="E43" s="57" t="str">
        <f>IF(AND(I10="",J10=""),"",IF(J10=0,I10*D10,IF(J10&lt;1,(1-J10)*I10*D10,(I10-J10)*D10)))</f>
        <v/>
      </c>
      <c r="F43" s="58" t="str">
        <f>O43</f>
        <v/>
      </c>
      <c r="G43" s="422" t="str">
        <f>IF(F43="Included",E43,IF(AND(ISNUMBER(F43),ISNUMBER(E43)),E43-F43,""))</f>
        <v/>
      </c>
      <c r="H43" s="423"/>
      <c r="I43" s="70"/>
      <c r="K43" s="173"/>
      <c r="L43" s="174"/>
      <c r="M43" s="174"/>
      <c r="N43" s="61" t="str">
        <f>IF(ISNA('Development Budget'!C$142), "", 'Development Budget'!C$142)</f>
        <v/>
      </c>
      <c r="O43" s="61" t="str">
        <f>IF(COUNTIF($B$10:B10,B10)&gt;1,"Included",N43)</f>
        <v/>
      </c>
      <c r="P43" s="174"/>
      <c r="Q43" s="174"/>
      <c r="R43" s="174"/>
      <c r="S43" s="174"/>
      <c r="T43" s="174"/>
      <c r="U43" s="174"/>
      <c r="V43" s="174"/>
      <c r="W43" s="174"/>
      <c r="X43" s="174"/>
      <c r="Y43" s="174"/>
      <c r="Z43" s="174"/>
    </row>
    <row r="44" spans="1:26" x14ac:dyDescent="0.25">
      <c r="A44" s="44"/>
      <c r="B44" s="430" t="str">
        <f t="shared" ref="B44:B52" si="0">IF(ISBLANK(B11), " ", B11)</f>
        <v/>
      </c>
      <c r="C44" s="431"/>
      <c r="D44" s="432"/>
      <c r="E44" s="57" t="str">
        <f t="shared" ref="E44:E52" si="1">IF(AND(I11="",J11=""),"",IF(J11=0,I11*D11,IF(J11&lt;1,(1-J11)*I11*D11,(I11-J11)*D11)))</f>
        <v/>
      </c>
      <c r="F44" s="58" t="str">
        <f>O44</f>
        <v>Included</v>
      </c>
      <c r="G44" s="422" t="str">
        <f t="shared" ref="G44:G52" si="2">IF(F44="Included",E44,IF(AND(ISNUMBER(F44),ISNUMBER(E44)),E44-F44,""))</f>
        <v/>
      </c>
      <c r="H44" s="423"/>
      <c r="I44" s="70"/>
      <c r="J44" s="241"/>
      <c r="K44" s="15"/>
      <c r="L44" s="251"/>
      <c r="M44" s="174"/>
      <c r="N44" s="61" t="str">
        <f>IF(ISNA('Development Budget'!D$142), "", 'Development Budget'!D$142)</f>
        <v/>
      </c>
      <c r="O44" s="61" t="str">
        <f>IF(COUNTIF($B$10:B11,B11)&gt;1,"Included",N44)</f>
        <v>Included</v>
      </c>
      <c r="P44" s="174"/>
      <c r="Q44" s="174"/>
      <c r="R44" s="174"/>
      <c r="S44" s="174"/>
      <c r="T44" s="174"/>
      <c r="U44" s="174"/>
      <c r="V44" s="174"/>
      <c r="W44" s="174"/>
      <c r="X44" s="174"/>
      <c r="Y44" s="174"/>
      <c r="Z44" s="174"/>
    </row>
    <row r="45" spans="1:26" x14ac:dyDescent="0.25">
      <c r="A45" s="44"/>
      <c r="B45" s="430" t="str">
        <f t="shared" si="0"/>
        <v/>
      </c>
      <c r="C45" s="431"/>
      <c r="D45" s="432"/>
      <c r="E45" s="57" t="str">
        <f t="shared" si="1"/>
        <v/>
      </c>
      <c r="F45" s="58" t="str">
        <f t="shared" ref="F45:F51" si="3">O45</f>
        <v>Included</v>
      </c>
      <c r="G45" s="422" t="str">
        <f t="shared" si="2"/>
        <v/>
      </c>
      <c r="H45" s="423"/>
      <c r="I45" s="70"/>
      <c r="K45" s="173"/>
      <c r="L45" s="174"/>
      <c r="M45" s="174"/>
      <c r="N45" s="61" t="str">
        <f>IF(ISNA('Development Budget'!E$142), "", 'Development Budget'!E$142)</f>
        <v/>
      </c>
      <c r="O45" s="61" t="str">
        <f>IF(COUNTIF($B$10:B12,B12)&gt;1,"Included",N45)</f>
        <v>Included</v>
      </c>
      <c r="P45" s="174"/>
      <c r="Q45" s="174"/>
      <c r="R45" s="174"/>
      <c r="S45" s="174"/>
      <c r="T45" s="174"/>
      <c r="U45" s="174"/>
      <c r="V45" s="174"/>
      <c r="W45" s="174"/>
      <c r="X45" s="174"/>
      <c r="Y45" s="174"/>
      <c r="Z45" s="174"/>
    </row>
    <row r="46" spans="1:26" x14ac:dyDescent="0.25">
      <c r="A46" s="44"/>
      <c r="B46" s="439" t="str">
        <f t="shared" si="0"/>
        <v/>
      </c>
      <c r="C46" s="440"/>
      <c r="D46" s="441"/>
      <c r="E46" s="57" t="str">
        <f t="shared" si="1"/>
        <v/>
      </c>
      <c r="F46" s="58" t="str">
        <f t="shared" si="3"/>
        <v>Included</v>
      </c>
      <c r="G46" s="422" t="str">
        <f t="shared" si="2"/>
        <v/>
      </c>
      <c r="H46" s="423"/>
      <c r="I46" s="70"/>
      <c r="K46" s="173"/>
      <c r="L46" s="174"/>
      <c r="M46" s="174"/>
      <c r="N46" s="61" t="str">
        <f>IF(ISNA('Development Budget'!F$142), "", 'Development Budget'!F$142)</f>
        <v/>
      </c>
      <c r="O46" s="61" t="str">
        <f>IF(COUNTIF($B$10:B13,B13)&gt;1,"Included",N46)</f>
        <v>Included</v>
      </c>
      <c r="P46" s="174"/>
      <c r="Q46" s="174"/>
      <c r="R46" s="174"/>
      <c r="S46" s="174"/>
      <c r="T46" s="174"/>
      <c r="U46" s="174"/>
      <c r="V46" s="174"/>
      <c r="W46" s="174"/>
      <c r="X46" s="174"/>
      <c r="Y46" s="174"/>
      <c r="Z46" s="174"/>
    </row>
    <row r="47" spans="1:26" x14ac:dyDescent="0.25">
      <c r="A47" s="44"/>
      <c r="B47" s="439" t="str">
        <f t="shared" si="0"/>
        <v/>
      </c>
      <c r="C47" s="440"/>
      <c r="D47" s="441"/>
      <c r="E47" s="57" t="str">
        <f t="shared" si="1"/>
        <v/>
      </c>
      <c r="F47" s="58" t="str">
        <f t="shared" si="3"/>
        <v>Included</v>
      </c>
      <c r="G47" s="422" t="str">
        <f t="shared" si="2"/>
        <v/>
      </c>
      <c r="H47" s="423"/>
      <c r="I47" s="70"/>
      <c r="K47" s="173"/>
      <c r="L47" s="174"/>
      <c r="M47" s="174"/>
      <c r="N47" s="61" t="str">
        <f>IF(ISNA('Development Budget'!G$142), "", 'Development Budget'!G$142)</f>
        <v/>
      </c>
      <c r="O47" s="61" t="str">
        <f>IF(COUNTIF($B$10:B14,B14)&gt;1,"Included",N47)</f>
        <v>Included</v>
      </c>
      <c r="P47" s="174"/>
      <c r="Q47" s="174"/>
      <c r="R47" s="174"/>
      <c r="S47" s="174"/>
      <c r="T47" s="174"/>
      <c r="U47" s="174"/>
      <c r="V47" s="174"/>
      <c r="W47" s="174"/>
      <c r="X47" s="174"/>
      <c r="Y47" s="174"/>
      <c r="Z47" s="174"/>
    </row>
    <row r="48" spans="1:26" x14ac:dyDescent="0.25">
      <c r="A48" s="44"/>
      <c r="B48" s="439" t="str">
        <f t="shared" si="0"/>
        <v/>
      </c>
      <c r="C48" s="440"/>
      <c r="D48" s="441"/>
      <c r="E48" s="57" t="str">
        <f t="shared" si="1"/>
        <v/>
      </c>
      <c r="F48" s="58" t="str">
        <f t="shared" si="3"/>
        <v>Included</v>
      </c>
      <c r="G48" s="422" t="str">
        <f t="shared" si="2"/>
        <v/>
      </c>
      <c r="H48" s="423"/>
      <c r="I48" s="70"/>
      <c r="K48" s="173"/>
      <c r="L48" s="174"/>
      <c r="M48" s="174"/>
      <c r="N48" s="61" t="str">
        <f>IF(ISNA('Development Budget'!H$142), "", 'Development Budget'!H$142)</f>
        <v/>
      </c>
      <c r="O48" s="61" t="str">
        <f>IF(COUNTIF($B$10:B15,B15)&gt;1,"Included",N48)</f>
        <v>Included</v>
      </c>
      <c r="P48" s="174"/>
      <c r="Q48" s="174"/>
      <c r="R48" s="174"/>
      <c r="S48" s="174"/>
      <c r="T48" s="174"/>
      <c r="U48" s="174"/>
      <c r="V48" s="174"/>
      <c r="W48" s="174"/>
      <c r="X48" s="174"/>
      <c r="Y48" s="174"/>
      <c r="Z48" s="174"/>
    </row>
    <row r="49" spans="1:26" x14ac:dyDescent="0.25">
      <c r="A49" s="44"/>
      <c r="B49" s="439" t="str">
        <f t="shared" si="0"/>
        <v/>
      </c>
      <c r="C49" s="440"/>
      <c r="D49" s="441"/>
      <c r="E49" s="57" t="str">
        <f t="shared" si="1"/>
        <v/>
      </c>
      <c r="F49" s="58" t="str">
        <f>O49</f>
        <v>Included</v>
      </c>
      <c r="G49" s="422" t="str">
        <f t="shared" si="2"/>
        <v/>
      </c>
      <c r="H49" s="423"/>
      <c r="I49" s="70"/>
      <c r="K49" s="173"/>
      <c r="L49" s="174"/>
      <c r="M49" s="174"/>
      <c r="N49" s="61" t="str">
        <f>IF(ISNA('Development Budget'!I$142), "", 'Development Budget'!I$142)</f>
        <v/>
      </c>
      <c r="O49" s="61" t="str">
        <f>IF(COUNTIF($B$10:B16,B16)&gt;1,"Included",N49)</f>
        <v>Included</v>
      </c>
      <c r="P49" s="174"/>
      <c r="Q49" s="174"/>
      <c r="R49" s="174"/>
      <c r="S49" s="174"/>
      <c r="T49" s="174"/>
      <c r="U49" s="174"/>
      <c r="V49" s="174"/>
      <c r="W49" s="174"/>
      <c r="X49" s="174"/>
      <c r="Y49" s="174"/>
      <c r="Z49" s="174"/>
    </row>
    <row r="50" spans="1:26" x14ac:dyDescent="0.25">
      <c r="A50" s="44"/>
      <c r="B50" s="439" t="str">
        <f t="shared" si="0"/>
        <v/>
      </c>
      <c r="C50" s="440"/>
      <c r="D50" s="441"/>
      <c r="E50" s="57" t="str">
        <f t="shared" si="1"/>
        <v/>
      </c>
      <c r="F50" s="58" t="str">
        <f t="shared" si="3"/>
        <v>Included</v>
      </c>
      <c r="G50" s="422" t="str">
        <f t="shared" si="2"/>
        <v/>
      </c>
      <c r="H50" s="423"/>
      <c r="I50" s="70"/>
      <c r="K50" s="173"/>
      <c r="L50" s="174"/>
      <c r="M50" s="174"/>
      <c r="N50" s="61" t="str">
        <f>IF(ISNA('Development Budget'!J$142), "", 'Development Budget'!J$142)</f>
        <v/>
      </c>
      <c r="O50" s="61" t="str">
        <f>IF(COUNTIF($B$10:B17,B17)&gt;1,"Included",N50)</f>
        <v>Included</v>
      </c>
      <c r="P50" s="174"/>
      <c r="Q50" s="174"/>
      <c r="R50" s="174"/>
      <c r="S50" s="174"/>
      <c r="T50" s="174"/>
      <c r="U50" s="174"/>
      <c r="V50" s="174"/>
      <c r="W50" s="174"/>
      <c r="X50" s="174"/>
      <c r="Y50" s="174"/>
      <c r="Z50" s="174"/>
    </row>
    <row r="51" spans="1:26" x14ac:dyDescent="0.25">
      <c r="A51" s="44"/>
      <c r="B51" s="439" t="str">
        <f t="shared" si="0"/>
        <v xml:space="preserve"> </v>
      </c>
      <c r="C51" s="440"/>
      <c r="D51" s="441"/>
      <c r="E51" s="57" t="str">
        <f t="shared" si="1"/>
        <v/>
      </c>
      <c r="F51" s="58" t="str">
        <f t="shared" si="3"/>
        <v/>
      </c>
      <c r="G51" s="422" t="str">
        <f t="shared" si="2"/>
        <v/>
      </c>
      <c r="H51" s="423"/>
      <c r="I51" s="70"/>
      <c r="K51" s="173"/>
      <c r="L51" s="174"/>
      <c r="M51" s="174"/>
      <c r="N51" s="61" t="str">
        <f>IF(ISNA('Development Budget'!K$142), "", 'Development Budget'!K$142)</f>
        <v/>
      </c>
      <c r="O51" s="61" t="str">
        <f>IF(COUNTIF($B$10:B18,B18)&gt;1,"Included",N51)</f>
        <v/>
      </c>
      <c r="P51" s="174"/>
      <c r="Q51" s="174"/>
      <c r="R51" s="174"/>
      <c r="S51" s="174"/>
      <c r="T51" s="174"/>
      <c r="U51" s="174"/>
      <c r="V51" s="174"/>
      <c r="W51" s="174"/>
      <c r="X51" s="174"/>
      <c r="Y51" s="174"/>
      <c r="Z51" s="174"/>
    </row>
    <row r="52" spans="1:26" x14ac:dyDescent="0.25">
      <c r="A52" s="44"/>
      <c r="B52" s="439" t="str">
        <f t="shared" si="0"/>
        <v/>
      </c>
      <c r="C52" s="440"/>
      <c r="D52" s="441"/>
      <c r="E52" s="59" t="str">
        <f t="shared" si="1"/>
        <v/>
      </c>
      <c r="F52" s="60" t="str">
        <f t="shared" ref="F52" si="4">O52</f>
        <v>Included</v>
      </c>
      <c r="G52" s="453" t="str">
        <f t="shared" si="2"/>
        <v/>
      </c>
      <c r="H52" s="454"/>
      <c r="I52" s="70"/>
      <c r="K52" s="173"/>
      <c r="L52" s="174"/>
      <c r="M52" s="174"/>
      <c r="N52" s="61" t="str">
        <f>IF(ISNA('Development Budget'!L$142), "", 'Development Budget'!L$142)</f>
        <v/>
      </c>
      <c r="O52" s="61" t="str">
        <f>IF(COUNTIF($B$10:B19,B19)&gt;1,"Included",N52)</f>
        <v>Included</v>
      </c>
      <c r="P52" s="174"/>
      <c r="Q52" s="174"/>
      <c r="R52" s="174"/>
      <c r="S52" s="174"/>
      <c r="T52" s="174"/>
      <c r="U52" s="174"/>
      <c r="V52" s="174"/>
      <c r="W52" s="174"/>
      <c r="X52" s="174"/>
      <c r="Y52" s="174"/>
      <c r="Z52" s="174"/>
    </row>
    <row r="53" spans="1:26" x14ac:dyDescent="0.25">
      <c r="A53" s="44"/>
      <c r="B53" s="44"/>
      <c r="D53" s="250" t="s">
        <v>283</v>
      </c>
      <c r="E53" s="255">
        <f>SUM(E43:E52)</f>
        <v>0</v>
      </c>
      <c r="F53" s="256">
        <f>SUM(F43:F52)</f>
        <v>0</v>
      </c>
      <c r="G53" s="455">
        <f>IF(AND(ISNUMBER(F53),ISNUMBER(E53)),E53-F53,"")</f>
        <v>0</v>
      </c>
      <c r="H53" s="456"/>
      <c r="I53" s="69"/>
      <c r="K53" s="173"/>
      <c r="L53" s="174"/>
      <c r="M53" s="174"/>
      <c r="N53" s="174"/>
      <c r="O53" s="174"/>
      <c r="P53" s="174"/>
      <c r="Q53" s="174"/>
      <c r="R53" s="174"/>
      <c r="S53" s="174"/>
      <c r="T53" s="174"/>
      <c r="U53" s="174"/>
      <c r="V53" s="174"/>
      <c r="W53" s="174"/>
      <c r="X53" s="174"/>
      <c r="Y53" s="174"/>
      <c r="Z53" s="174"/>
    </row>
    <row r="54" spans="1:26" x14ac:dyDescent="0.25">
      <c r="A54" s="241"/>
      <c r="B54" s="44"/>
      <c r="C54" s="241"/>
      <c r="D54" s="241"/>
      <c r="E54" s="241"/>
      <c r="F54" s="241"/>
      <c r="G54" s="241"/>
      <c r="H54" s="241"/>
      <c r="I54" s="241"/>
      <c r="J54" s="241"/>
      <c r="K54" s="15"/>
      <c r="L54" s="251"/>
      <c r="M54" s="174"/>
      <c r="N54" s="174"/>
      <c r="O54" s="174"/>
      <c r="P54" s="174"/>
      <c r="Q54" s="174"/>
      <c r="R54" s="174"/>
      <c r="S54" s="174"/>
      <c r="T54" s="174"/>
      <c r="U54" s="174"/>
      <c r="V54" s="174"/>
      <c r="W54" s="174"/>
      <c r="X54" s="174"/>
      <c r="Y54" s="174"/>
      <c r="Z54" s="174"/>
    </row>
    <row r="55" spans="1:26" ht="19.5" customHeight="1" x14ac:dyDescent="0.25">
      <c r="A55" s="44"/>
      <c r="B55" s="286" t="s">
        <v>402</v>
      </c>
      <c r="C55" s="288"/>
      <c r="D55" s="288"/>
      <c r="E55" s="288"/>
      <c r="F55" s="288"/>
      <c r="G55" s="288"/>
      <c r="H55" s="288"/>
      <c r="I55" s="288"/>
      <c r="J55" s="288"/>
      <c r="K55" s="289"/>
      <c r="L55" s="251"/>
      <c r="M55" s="174"/>
      <c r="N55" s="174"/>
      <c r="O55" s="174"/>
      <c r="P55" s="174"/>
      <c r="Q55" s="174"/>
      <c r="R55" s="174"/>
      <c r="S55" s="174"/>
      <c r="T55" s="174"/>
      <c r="U55" s="174"/>
      <c r="V55" s="174"/>
      <c r="W55" s="174"/>
      <c r="X55" s="174"/>
      <c r="Y55" s="174"/>
      <c r="Z55" s="174"/>
    </row>
    <row r="56" spans="1:26" ht="14.25" customHeight="1" x14ac:dyDescent="0.25">
      <c r="A56" s="63"/>
      <c r="B56" s="252"/>
      <c r="C56" s="253"/>
      <c r="D56" s="253"/>
      <c r="E56" s="253"/>
      <c r="F56" s="253"/>
      <c r="G56" s="253"/>
      <c r="H56" s="253"/>
      <c r="I56" s="253"/>
      <c r="J56" s="253"/>
      <c r="K56" s="254"/>
      <c r="L56" s="61"/>
      <c r="M56" s="174"/>
      <c r="N56" s="174"/>
      <c r="O56" s="174"/>
      <c r="P56" s="174"/>
      <c r="Q56" s="174"/>
      <c r="R56" s="174"/>
      <c r="S56" s="174"/>
      <c r="T56" s="174"/>
      <c r="U56" s="174"/>
      <c r="V56" s="174"/>
      <c r="W56" s="174"/>
      <c r="X56" s="174"/>
      <c r="Y56" s="174"/>
      <c r="Z56" s="174"/>
    </row>
    <row r="57" spans="1:26" x14ac:dyDescent="0.25">
      <c r="A57" s="44"/>
      <c r="B57" s="44"/>
      <c r="C57" s="433" t="s">
        <v>342</v>
      </c>
      <c r="D57" s="433"/>
      <c r="E57" s="438"/>
      <c r="F57" s="457">
        <f>E53</f>
        <v>0</v>
      </c>
      <c r="G57" s="457"/>
      <c r="H57" s="241"/>
      <c r="I57" s="241"/>
      <c r="J57" s="241"/>
      <c r="K57" s="15"/>
      <c r="L57" s="251"/>
      <c r="M57" s="174"/>
      <c r="N57" s="174"/>
      <c r="O57" s="174"/>
      <c r="P57" s="174"/>
      <c r="Q57" s="174"/>
      <c r="R57" s="174"/>
      <c r="S57" s="174"/>
      <c r="T57" s="174"/>
      <c r="U57" s="174"/>
      <c r="V57" s="174"/>
      <c r="W57" s="174"/>
      <c r="X57" s="174"/>
      <c r="Y57" s="174"/>
      <c r="Z57" s="174"/>
    </row>
    <row r="58" spans="1:26" ht="15.75" thickBot="1" x14ac:dyDescent="0.3">
      <c r="A58" s="44"/>
      <c r="B58" s="44"/>
      <c r="D58" s="451" t="s">
        <v>458</v>
      </c>
      <c r="E58" s="452"/>
      <c r="F58" s="458">
        <f>F53</f>
        <v>0</v>
      </c>
      <c r="G58" s="458"/>
      <c r="H58" s="241"/>
      <c r="I58" s="241"/>
      <c r="J58" s="241"/>
      <c r="K58" s="15"/>
      <c r="L58" s="251"/>
      <c r="M58" s="174"/>
      <c r="N58" s="174"/>
      <c r="O58" s="174"/>
      <c r="P58" s="174"/>
      <c r="Q58" s="174"/>
      <c r="R58" s="174"/>
      <c r="S58" s="174"/>
      <c r="T58" s="174"/>
      <c r="U58" s="174"/>
      <c r="V58" s="174"/>
      <c r="W58" s="174"/>
      <c r="X58" s="174"/>
      <c r="Y58" s="174"/>
      <c r="Z58" s="174"/>
    </row>
    <row r="59" spans="1:26" x14ac:dyDescent="0.25">
      <c r="A59" s="44"/>
      <c r="B59" s="44"/>
      <c r="C59" s="433" t="s">
        <v>343</v>
      </c>
      <c r="D59" s="436"/>
      <c r="E59" s="437"/>
      <c r="F59" s="442">
        <f>F57-F58</f>
        <v>0</v>
      </c>
      <c r="G59" s="442"/>
      <c r="H59" s="241"/>
      <c r="I59" s="241"/>
      <c r="J59" s="241"/>
      <c r="K59" s="15"/>
      <c r="L59" s="251"/>
      <c r="M59" s="174"/>
      <c r="N59" s="174"/>
      <c r="O59" s="174"/>
      <c r="P59" s="174"/>
      <c r="Q59" s="174"/>
      <c r="R59" s="174"/>
      <c r="S59" s="174"/>
      <c r="T59" s="174"/>
      <c r="U59" s="174"/>
      <c r="V59" s="174"/>
      <c r="W59" s="174"/>
      <c r="X59" s="174"/>
      <c r="Y59" s="174"/>
      <c r="Z59" s="174"/>
    </row>
    <row r="60" spans="1:26" ht="15.75" thickBot="1" x14ac:dyDescent="0.3">
      <c r="A60" s="44"/>
      <c r="B60" s="44"/>
      <c r="D60" s="449" t="s">
        <v>344</v>
      </c>
      <c r="E60" s="450"/>
      <c r="F60" s="459">
        <f>'Development Budget'!D144</f>
        <v>0</v>
      </c>
      <c r="G60" s="459"/>
      <c r="H60" s="241"/>
      <c r="I60" s="241"/>
      <c r="J60" s="241"/>
      <c r="K60" s="15"/>
      <c r="L60" s="251"/>
      <c r="M60" s="174"/>
      <c r="N60" s="174"/>
      <c r="O60" s="174"/>
      <c r="P60" s="174"/>
      <c r="Q60" s="174"/>
      <c r="R60" s="174"/>
      <c r="S60" s="174"/>
      <c r="T60" s="174"/>
      <c r="U60" s="174"/>
      <c r="V60" s="174"/>
      <c r="W60" s="174"/>
      <c r="X60" s="174"/>
      <c r="Y60" s="174"/>
      <c r="Z60" s="174"/>
    </row>
    <row r="61" spans="1:26" ht="15.75" thickTop="1" x14ac:dyDescent="0.25">
      <c r="A61" s="44"/>
      <c r="B61" s="44"/>
      <c r="C61" s="433" t="s">
        <v>345</v>
      </c>
      <c r="D61" s="434"/>
      <c r="E61" s="435"/>
      <c r="F61" s="442">
        <f>F59+F60</f>
        <v>0</v>
      </c>
      <c r="G61" s="442"/>
      <c r="H61" s="241"/>
      <c r="I61" s="241"/>
      <c r="J61" s="241"/>
      <c r="K61" s="15"/>
      <c r="L61" s="251"/>
      <c r="M61" s="174"/>
      <c r="N61" s="174"/>
      <c r="O61" s="174"/>
      <c r="P61" s="174"/>
      <c r="Q61" s="174"/>
      <c r="R61" s="174"/>
      <c r="S61" s="174"/>
      <c r="T61" s="174"/>
      <c r="U61" s="174"/>
      <c r="V61" s="174"/>
      <c r="W61" s="174"/>
      <c r="X61" s="174"/>
      <c r="Y61" s="174"/>
      <c r="Z61" s="174"/>
    </row>
    <row r="62" spans="1:26" x14ac:dyDescent="0.25">
      <c r="A62" s="44"/>
      <c r="B62" s="65"/>
      <c r="C62" s="261"/>
      <c r="D62" s="261"/>
      <c r="E62" s="261"/>
      <c r="F62" s="66"/>
      <c r="G62" s="66"/>
      <c r="H62" s="66"/>
      <c r="I62" s="66"/>
      <c r="J62" s="66"/>
      <c r="K62" s="67"/>
      <c r="L62" s="251"/>
      <c r="M62" s="174"/>
      <c r="N62" s="174"/>
      <c r="O62" s="174"/>
      <c r="P62" s="174"/>
      <c r="Q62" s="174"/>
      <c r="R62" s="174"/>
      <c r="S62" s="174"/>
      <c r="T62" s="174"/>
      <c r="U62" s="174"/>
      <c r="V62" s="174"/>
      <c r="W62" s="174"/>
      <c r="X62" s="174"/>
      <c r="Y62" s="174"/>
      <c r="Z62" s="174"/>
    </row>
    <row r="63" spans="1:26" ht="18" x14ac:dyDescent="0.25">
      <c r="A63" s="97"/>
      <c r="B63" s="286" t="s">
        <v>535</v>
      </c>
      <c r="C63" s="288"/>
      <c r="D63" s="288"/>
      <c r="E63" s="288"/>
      <c r="F63" s="288"/>
      <c r="G63" s="288"/>
      <c r="H63" s="288"/>
      <c r="I63" s="288"/>
      <c r="J63" s="288"/>
      <c r="K63" s="289"/>
      <c r="L63" s="174"/>
      <c r="M63" s="174"/>
      <c r="N63" s="174"/>
      <c r="O63" s="174"/>
      <c r="P63" s="174"/>
      <c r="Q63" s="174"/>
      <c r="R63" s="174"/>
      <c r="S63" s="174"/>
      <c r="T63" s="174"/>
      <c r="U63" s="174"/>
      <c r="V63" s="174"/>
      <c r="W63" s="174"/>
      <c r="X63" s="174"/>
      <c r="Y63" s="174"/>
      <c r="Z63" s="174"/>
    </row>
    <row r="64" spans="1:26" ht="15.75" customHeight="1" x14ac:dyDescent="0.25">
      <c r="B64" s="252"/>
      <c r="C64" s="253"/>
      <c r="D64" s="414"/>
      <c r="E64" s="414"/>
      <c r="F64" s="414"/>
      <c r="G64" s="414"/>
      <c r="H64" s="414"/>
      <c r="I64" s="253"/>
      <c r="J64" s="253"/>
      <c r="K64" s="254"/>
      <c r="L64" s="174"/>
      <c r="M64" s="174"/>
      <c r="N64" s="174"/>
      <c r="O64" s="174"/>
      <c r="P64" s="174"/>
      <c r="Q64" s="174"/>
      <c r="R64" s="174"/>
      <c r="S64" s="174"/>
      <c r="T64" s="174"/>
      <c r="U64" s="174"/>
      <c r="V64" s="174"/>
      <c r="W64" s="174"/>
      <c r="X64" s="174"/>
      <c r="Y64" s="174"/>
      <c r="Z64" s="174"/>
    </row>
    <row r="65" spans="2:26" x14ac:dyDescent="0.25">
      <c r="B65" s="44"/>
      <c r="C65" s="262"/>
      <c r="D65" s="413" t="s">
        <v>536</v>
      </c>
      <c r="E65" s="413"/>
      <c r="F65" s="413"/>
      <c r="G65" s="413" t="s">
        <v>537</v>
      </c>
      <c r="H65" s="413"/>
      <c r="I65" s="241"/>
      <c r="J65" s="241"/>
      <c r="K65" s="15"/>
      <c r="L65" s="174"/>
      <c r="M65" s="174"/>
      <c r="N65" s="174"/>
      <c r="O65" s="174"/>
      <c r="P65" s="174"/>
      <c r="Q65" s="174"/>
      <c r="R65" s="174"/>
      <c r="S65" s="174"/>
      <c r="T65" s="174"/>
      <c r="U65" s="174"/>
      <c r="V65" s="174"/>
      <c r="W65" s="174"/>
      <c r="X65" s="174"/>
      <c r="Y65" s="174"/>
      <c r="Z65" s="174"/>
    </row>
    <row r="66" spans="2:26" ht="15" customHeight="1" x14ac:dyDescent="0.25">
      <c r="B66" s="44"/>
      <c r="C66" s="262"/>
      <c r="D66" s="412" t="s">
        <v>538</v>
      </c>
      <c r="E66" s="412"/>
      <c r="F66" s="412"/>
      <c r="G66" s="409"/>
      <c r="H66" s="409"/>
      <c r="I66" s="241"/>
      <c r="J66" s="241"/>
      <c r="K66" s="15"/>
      <c r="L66" s="174"/>
      <c r="M66" s="174"/>
      <c r="N66" s="174"/>
      <c r="O66" s="174"/>
      <c r="P66" s="174"/>
      <c r="Q66" s="174"/>
      <c r="R66" s="174"/>
      <c r="S66" s="174"/>
      <c r="T66" s="174"/>
      <c r="U66" s="174"/>
      <c r="V66" s="174"/>
      <c r="W66" s="174"/>
      <c r="X66" s="174"/>
      <c r="Y66" s="174"/>
      <c r="Z66" s="174"/>
    </row>
    <row r="67" spans="2:26" ht="15" customHeight="1" x14ac:dyDescent="0.25">
      <c r="B67" s="44"/>
      <c r="C67" s="262"/>
      <c r="D67" s="412" t="s">
        <v>539</v>
      </c>
      <c r="E67" s="412"/>
      <c r="F67" s="412"/>
      <c r="G67" s="409"/>
      <c r="H67" s="409"/>
      <c r="I67" s="241"/>
      <c r="J67" s="241"/>
      <c r="K67" s="15"/>
      <c r="L67" s="174"/>
      <c r="M67" s="174"/>
      <c r="N67" s="174"/>
      <c r="O67" s="174"/>
      <c r="P67" s="174"/>
      <c r="Q67" s="174"/>
      <c r="R67" s="174"/>
      <c r="S67" s="174"/>
      <c r="T67" s="174"/>
      <c r="U67" s="174"/>
      <c r="V67" s="174"/>
      <c r="W67" s="174"/>
      <c r="X67" s="174"/>
      <c r="Y67" s="174"/>
      <c r="Z67" s="174"/>
    </row>
    <row r="68" spans="2:26" ht="15" customHeight="1" x14ac:dyDescent="0.25">
      <c r="B68" s="44"/>
      <c r="C68" s="262"/>
      <c r="D68" s="412" t="s">
        <v>540</v>
      </c>
      <c r="E68" s="412"/>
      <c r="F68" s="412"/>
      <c r="G68" s="409"/>
      <c r="H68" s="409"/>
      <c r="I68" s="241"/>
      <c r="J68" s="241"/>
      <c r="K68" s="15"/>
      <c r="L68" s="174"/>
      <c r="M68" s="174"/>
      <c r="N68" s="174"/>
      <c r="O68" s="174"/>
      <c r="P68" s="174"/>
      <c r="Q68" s="174"/>
      <c r="R68" s="174"/>
      <c r="S68" s="174"/>
      <c r="T68" s="174"/>
      <c r="U68" s="174"/>
      <c r="V68" s="174"/>
      <c r="W68" s="174"/>
      <c r="X68" s="174"/>
      <c r="Y68" s="174"/>
      <c r="Z68" s="174"/>
    </row>
    <row r="69" spans="2:26" ht="15" customHeight="1" x14ac:dyDescent="0.25">
      <c r="B69" s="44"/>
      <c r="C69" s="262"/>
      <c r="D69" s="412" t="s">
        <v>541</v>
      </c>
      <c r="E69" s="412"/>
      <c r="F69" s="412"/>
      <c r="G69" s="410"/>
      <c r="H69" s="411"/>
      <c r="I69" s="241"/>
      <c r="J69" s="241"/>
      <c r="K69" s="15"/>
      <c r="L69" s="174"/>
      <c r="M69" s="174"/>
      <c r="N69" s="174"/>
      <c r="O69" s="174"/>
      <c r="P69" s="174"/>
      <c r="Q69" s="174"/>
      <c r="R69" s="174"/>
      <c r="S69" s="174"/>
      <c r="T69" s="174"/>
      <c r="U69" s="174"/>
      <c r="V69" s="174"/>
      <c r="W69" s="174"/>
      <c r="X69" s="174"/>
      <c r="Y69" s="174"/>
      <c r="Z69" s="174"/>
    </row>
    <row r="70" spans="2:26" ht="15" customHeight="1" x14ac:dyDescent="0.25">
      <c r="B70" s="44"/>
      <c r="C70" s="262"/>
      <c r="D70" s="412" t="s">
        <v>542</v>
      </c>
      <c r="E70" s="412"/>
      <c r="F70" s="412"/>
      <c r="G70" s="409"/>
      <c r="H70" s="409"/>
      <c r="I70" s="241"/>
      <c r="J70" s="241"/>
      <c r="K70" s="15"/>
      <c r="L70" s="174"/>
      <c r="M70" s="174"/>
      <c r="N70" s="174"/>
      <c r="O70" s="174"/>
      <c r="P70" s="174"/>
      <c r="Q70" s="174"/>
      <c r="R70" s="174"/>
      <c r="S70" s="174"/>
      <c r="T70" s="174"/>
      <c r="U70" s="174"/>
      <c r="V70" s="174"/>
      <c r="W70" s="174"/>
      <c r="X70" s="174"/>
      <c r="Y70" s="174"/>
      <c r="Z70" s="174"/>
    </row>
    <row r="71" spans="2:26" ht="15" customHeight="1" x14ac:dyDescent="0.25">
      <c r="B71" s="166"/>
      <c r="C71" s="262"/>
      <c r="D71" s="412" t="s">
        <v>543</v>
      </c>
      <c r="E71" s="412"/>
      <c r="F71" s="412"/>
      <c r="G71" s="409"/>
      <c r="H71" s="409"/>
      <c r="K71" s="173"/>
    </row>
    <row r="72" spans="2:26" ht="15" customHeight="1" x14ac:dyDescent="0.25">
      <c r="B72" s="263"/>
      <c r="C72" s="264"/>
      <c r="D72" s="264"/>
      <c r="E72" s="264"/>
      <c r="F72" s="264"/>
      <c r="G72" s="264"/>
      <c r="H72" s="264"/>
      <c r="I72" s="191"/>
      <c r="J72" s="191"/>
      <c r="K72" s="175"/>
    </row>
  </sheetData>
  <sheetProtection algorithmName="SHA-512" hashValue="G8X+dk5SmEmPjWPnrUw62rTJu1HtLSCCnz8gkUpkxjk1J54QN5Ziac4oBmNJnTaYrCbggcyf1+yr4ZJ14uV02w==" saltValue="RzX4z5OSeHgqJVq4Y7l47A==" spinCount="100000" sheet="1" selectLockedCells="1"/>
  <customSheetViews>
    <customSheetView guid="{2F67F970-B3F0-4351-AFBA-7EEBF0EB5C8D}" showPageBreaks="1" showGridLines="0" hiddenColumns="1" view="pageLayout">
      <selection activeCell="E23" sqref="E23"/>
    </customSheetView>
  </customSheetViews>
  <mergeCells count="89">
    <mergeCell ref="D60:E60"/>
    <mergeCell ref="D58:E58"/>
    <mergeCell ref="G44:H44"/>
    <mergeCell ref="G45:H45"/>
    <mergeCell ref="G46:H46"/>
    <mergeCell ref="G47:H47"/>
    <mergeCell ref="G50:H50"/>
    <mergeCell ref="G51:H51"/>
    <mergeCell ref="B48:D48"/>
    <mergeCell ref="G52:H52"/>
    <mergeCell ref="G53:H53"/>
    <mergeCell ref="F57:G57"/>
    <mergeCell ref="F58:G58"/>
    <mergeCell ref="F59:G59"/>
    <mergeCell ref="F60:G60"/>
    <mergeCell ref="F61:G61"/>
    <mergeCell ref="B42:D42"/>
    <mergeCell ref="G1:J2"/>
    <mergeCell ref="G3:J3"/>
    <mergeCell ref="G4:J4"/>
    <mergeCell ref="G42:H42"/>
    <mergeCell ref="C36:D36"/>
    <mergeCell ref="C37:D37"/>
    <mergeCell ref="C38:D38"/>
    <mergeCell ref="C39:D39"/>
    <mergeCell ref="C33:D33"/>
    <mergeCell ref="G29:H29"/>
    <mergeCell ref="C29:E29"/>
    <mergeCell ref="G39:H39"/>
    <mergeCell ref="G40:H40"/>
    <mergeCell ref="C35:I35"/>
    <mergeCell ref="B6:K7"/>
    <mergeCell ref="B43:D43"/>
    <mergeCell ref="B44:D44"/>
    <mergeCell ref="C61:E61"/>
    <mergeCell ref="C59:E59"/>
    <mergeCell ref="C57:E57"/>
    <mergeCell ref="B55:K55"/>
    <mergeCell ref="B50:D50"/>
    <mergeCell ref="B51:D51"/>
    <mergeCell ref="B52:D52"/>
    <mergeCell ref="B45:D45"/>
    <mergeCell ref="B46:D46"/>
    <mergeCell ref="B47:D47"/>
    <mergeCell ref="G48:H48"/>
    <mergeCell ref="G49:H49"/>
    <mergeCell ref="B49:D49"/>
    <mergeCell ref="G43:H43"/>
    <mergeCell ref="B8:K8"/>
    <mergeCell ref="B9:C9"/>
    <mergeCell ref="B20:C20"/>
    <mergeCell ref="B17:C17"/>
    <mergeCell ref="B18:C18"/>
    <mergeCell ref="B19:C19"/>
    <mergeCell ref="B10:C10"/>
    <mergeCell ref="B11:C11"/>
    <mergeCell ref="B12:C12"/>
    <mergeCell ref="B13:C13"/>
    <mergeCell ref="B14:C14"/>
    <mergeCell ref="B15:C15"/>
    <mergeCell ref="B16:C16"/>
    <mergeCell ref="B28:K28"/>
    <mergeCell ref="C30:D30"/>
    <mergeCell ref="E23:F23"/>
    <mergeCell ref="E24:F24"/>
    <mergeCell ref="E26:F26"/>
    <mergeCell ref="E25:F25"/>
    <mergeCell ref="G36:H36"/>
    <mergeCell ref="G37:H37"/>
    <mergeCell ref="G38:H38"/>
    <mergeCell ref="C40:D40"/>
    <mergeCell ref="C31:D31"/>
    <mergeCell ref="C32:D32"/>
    <mergeCell ref="B63:K63"/>
    <mergeCell ref="D65:F65"/>
    <mergeCell ref="G65:H65"/>
    <mergeCell ref="D66:F66"/>
    <mergeCell ref="G66:H66"/>
    <mergeCell ref="D64:H64"/>
    <mergeCell ref="D67:F67"/>
    <mergeCell ref="D68:F68"/>
    <mergeCell ref="D69:F69"/>
    <mergeCell ref="D70:F70"/>
    <mergeCell ref="D71:F71"/>
    <mergeCell ref="G67:H67"/>
    <mergeCell ref="G68:H68"/>
    <mergeCell ref="G70:H70"/>
    <mergeCell ref="G71:H71"/>
    <mergeCell ref="G69:H69"/>
  </mergeCells>
  <conditionalFormatting sqref="G27 I27:K27">
    <cfRule type="cellIs" dxfId="1" priority="3" operator="greaterThan">
      <formula>#REF!</formula>
    </cfRule>
  </conditionalFormatting>
  <conditionalFormatting sqref="J10:J19">
    <cfRule type="expression" dxfId="0" priority="4" stopIfTrue="1">
      <formula>J10&lt;1</formula>
    </cfRule>
  </conditionalFormatting>
  <dataValidations count="1">
    <dataValidation type="whole" errorStyle="information" allowBlank="1" showInputMessage="1" showErrorMessage="1" errorTitle="BR Count" error="Please insert whole numbers for the bedroom count and count studios as 1 BR." sqref="F10:F19" xr:uid="{A832DAC8-7A7C-4661-B61E-79177ACD57C7}">
      <formula1>1</formula1>
      <formula2>5</formula2>
    </dataValidation>
  </dataValidations>
  <pageMargins left="0.25" right="0.25" top="0.75" bottom="0.75" header="0.3" footer="0.3"/>
  <pageSetup scale="80" orientation="portrait" r:id="rId1"/>
  <headerFooter>
    <oddHeader>&amp;C&amp;"-,Bold"City of Cincinnati, Department of Community and Economic Development
HOMEOWNERSHIP and RENTAL NOTICE OF FUND AVAILABILITY APPLICATION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B0630B-83A8-4D00-9EBB-8932AC2E4A1A}">
          <x14:formula1>
            <xm:f>Lists!$F$1:$F$2</xm:f>
          </x14:formula1>
          <xm:sqref>G10:G19</xm:sqref>
        </x14:dataValidation>
        <x14:dataValidation type="list" allowBlank="1" showInputMessage="1" showErrorMessage="1" xr:uid="{E7E43B32-9BFF-4086-A6A8-4D17269686CD}">
          <x14:formula1>
            <xm:f>Lists!$E$8:$E$13</xm:f>
          </x14:formula1>
          <xm:sqref>H10:H19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1F37-4894-4434-BA27-DE4438FDD3C4}">
  <sheetPr>
    <tabColor rgb="FF00AEEF"/>
    <pageSetUpPr autoPageBreaks="0"/>
  </sheetPr>
  <dimension ref="A1:AA70"/>
  <sheetViews>
    <sheetView showGridLines="0" tabSelected="1" showRuler="0" topLeftCell="A57" zoomScaleNormal="100" workbookViewId="0">
      <selection activeCell="P66" sqref="P66"/>
    </sheetView>
  </sheetViews>
  <sheetFormatPr defaultColWidth="8.85546875" defaultRowHeight="15" customHeight="1" x14ac:dyDescent="0.2"/>
  <cols>
    <col min="1" max="1" width="2.42578125" style="108" customWidth="1"/>
    <col min="2" max="2" width="2.42578125" style="109" customWidth="1"/>
    <col min="3" max="3" width="16" style="109" customWidth="1"/>
    <col min="4" max="4" width="16.7109375" style="109" customWidth="1"/>
    <col min="5" max="5" width="4.28515625" style="109" customWidth="1"/>
    <col min="6" max="6" width="3.7109375" style="109" customWidth="1"/>
    <col min="7" max="7" width="13.7109375" style="109" customWidth="1"/>
    <col min="8" max="8" width="22.42578125" style="109" customWidth="1"/>
    <col min="9" max="9" width="2.42578125" style="109" customWidth="1"/>
    <col min="10" max="11" width="9" style="109" customWidth="1"/>
    <col min="12" max="12" width="8.85546875" style="109"/>
    <col min="13" max="13" width="2" style="108" customWidth="1"/>
    <col min="14" max="16384" width="8.85546875" style="109"/>
  </cols>
  <sheetData>
    <row r="1" spans="2:13" ht="22.5" customHeight="1" x14ac:dyDescent="0.2">
      <c r="B1" s="98"/>
      <c r="C1" s="99"/>
      <c r="D1" s="99"/>
      <c r="E1" s="99"/>
      <c r="F1" s="99"/>
      <c r="G1" s="99"/>
      <c r="H1" s="309" t="s">
        <v>478</v>
      </c>
      <c r="I1" s="309"/>
      <c r="J1" s="309"/>
      <c r="K1" s="309"/>
      <c r="L1" s="309"/>
      <c r="M1" s="154"/>
    </row>
    <row r="2" spans="2:13" ht="15" customHeight="1" x14ac:dyDescent="0.2">
      <c r="B2" s="98"/>
      <c r="C2" s="99"/>
      <c r="D2" s="99"/>
      <c r="E2" s="99"/>
      <c r="F2" s="99"/>
      <c r="G2" s="99"/>
      <c r="H2" s="309"/>
      <c r="I2" s="309"/>
      <c r="J2" s="309"/>
      <c r="K2" s="309"/>
      <c r="L2" s="309"/>
      <c r="M2" s="154"/>
    </row>
    <row r="3" spans="2:13" ht="15" customHeight="1" x14ac:dyDescent="0.3">
      <c r="B3" s="98"/>
      <c r="C3" s="99"/>
      <c r="D3" s="99"/>
      <c r="E3" s="99"/>
      <c r="F3" s="99"/>
      <c r="G3" s="99"/>
      <c r="H3" s="311" t="s">
        <v>365</v>
      </c>
      <c r="I3" s="311"/>
      <c r="J3" s="311"/>
      <c r="K3" s="311"/>
      <c r="L3" s="311"/>
      <c r="M3" s="154"/>
    </row>
    <row r="4" spans="2:13" ht="15" customHeight="1" x14ac:dyDescent="0.2">
      <c r="B4" s="98"/>
      <c r="C4" s="99"/>
      <c r="D4" s="99"/>
      <c r="E4" s="99"/>
      <c r="F4" s="99"/>
      <c r="G4" s="99"/>
      <c r="H4" s="332" t="s">
        <v>429</v>
      </c>
      <c r="I4" s="332"/>
      <c r="J4" s="332"/>
      <c r="K4" s="332"/>
      <c r="L4" s="332"/>
      <c r="M4" s="154"/>
    </row>
    <row r="5" spans="2:13" ht="15" customHeight="1" x14ac:dyDescent="0.2">
      <c r="B5" s="98"/>
      <c r="C5" s="99"/>
      <c r="D5" s="99"/>
      <c r="E5" s="99"/>
      <c r="F5" s="99"/>
      <c r="G5" s="99"/>
      <c r="H5" s="378"/>
      <c r="I5" s="378"/>
      <c r="J5" s="378"/>
      <c r="K5" s="378"/>
      <c r="L5" s="378"/>
      <c r="M5" s="154"/>
    </row>
    <row r="6" spans="2:13" ht="15" customHeight="1" x14ac:dyDescent="0.2">
      <c r="B6" s="375" t="s">
        <v>430</v>
      </c>
      <c r="C6" s="376"/>
      <c r="D6" s="376"/>
      <c r="E6" s="376"/>
      <c r="F6" s="376"/>
      <c r="G6" s="376"/>
      <c r="H6" s="376"/>
      <c r="I6" s="376"/>
      <c r="J6" s="376"/>
      <c r="K6" s="376"/>
      <c r="L6" s="376"/>
      <c r="M6" s="377"/>
    </row>
    <row r="7" spans="2:13" ht="15" customHeight="1" x14ac:dyDescent="0.2">
      <c r="B7" s="375"/>
      <c r="C7" s="376"/>
      <c r="D7" s="376"/>
      <c r="E7" s="376"/>
      <c r="F7" s="376"/>
      <c r="G7" s="376"/>
      <c r="H7" s="376"/>
      <c r="I7" s="376"/>
      <c r="J7" s="376"/>
      <c r="K7" s="376"/>
      <c r="L7" s="376"/>
      <c r="M7" s="377"/>
    </row>
    <row r="8" spans="2:13" ht="19.5" customHeight="1" x14ac:dyDescent="0.2">
      <c r="B8" s="320" t="s">
        <v>431</v>
      </c>
      <c r="C8" s="287"/>
      <c r="D8" s="287"/>
      <c r="E8" s="287"/>
      <c r="F8" s="287"/>
      <c r="G8" s="287"/>
      <c r="H8" s="287"/>
      <c r="I8" s="287"/>
      <c r="J8" s="287"/>
      <c r="K8" s="287"/>
      <c r="L8" s="287"/>
      <c r="M8" s="321"/>
    </row>
    <row r="9" spans="2:13" ht="12.75" x14ac:dyDescent="0.2">
      <c r="B9" s="176"/>
      <c r="L9" s="80"/>
      <c r="M9" s="154"/>
    </row>
    <row r="10" spans="2:13" ht="12.75" x14ac:dyDescent="0.2">
      <c r="B10" s="176"/>
      <c r="C10" s="79" t="s">
        <v>0</v>
      </c>
      <c r="D10" s="464" t="str">
        <f>IF(ISBLANK(Introduction!B10),"",Introduction!B10)</f>
        <v/>
      </c>
      <c r="E10" s="465"/>
      <c r="F10" s="80"/>
      <c r="G10" s="79" t="s">
        <v>432</v>
      </c>
      <c r="H10" s="464" t="str">
        <f>IF(ISBLANK(Introduction!B18), "", Introduction!B18)</f>
        <v/>
      </c>
      <c r="I10" s="468"/>
      <c r="J10" s="468"/>
      <c r="K10" s="465"/>
      <c r="L10" s="80"/>
      <c r="M10" s="154"/>
    </row>
    <row r="11" spans="2:13" ht="12.75" x14ac:dyDescent="0.2">
      <c r="B11" s="176"/>
      <c r="C11" s="79" t="s">
        <v>234</v>
      </c>
      <c r="D11" s="464" t="str">
        <f>IF(ISBLANK(Introduction!F10),"",Introduction!F10)</f>
        <v/>
      </c>
      <c r="E11" s="465"/>
      <c r="F11" s="80"/>
      <c r="G11" s="79" t="s">
        <v>433</v>
      </c>
      <c r="H11" s="178" t="str">
        <f>IF(ISBLANK(Introduction!B22),"",Introduction!B22)</f>
        <v/>
      </c>
      <c r="I11" s="179" t="s">
        <v>357</v>
      </c>
      <c r="J11" s="469" t="str">
        <f>IF(ISBLANK(Introduction!D22), "",Introduction!D22)</f>
        <v/>
      </c>
      <c r="K11" s="469"/>
      <c r="L11" s="470"/>
      <c r="M11" s="154"/>
    </row>
    <row r="12" spans="2:13" ht="12.75" x14ac:dyDescent="0.2">
      <c r="B12" s="176"/>
      <c r="C12" s="79" t="s">
        <v>434</v>
      </c>
      <c r="D12" s="466">
        <f>'Development Budget'!M91</f>
        <v>0</v>
      </c>
      <c r="E12" s="467"/>
      <c r="F12" s="80"/>
      <c r="G12" s="79"/>
      <c r="H12" s="82"/>
      <c r="I12" s="80"/>
      <c r="J12" s="80"/>
      <c r="K12" s="80"/>
      <c r="L12" s="80"/>
      <c r="M12" s="154"/>
    </row>
    <row r="13" spans="2:13" ht="12.75" x14ac:dyDescent="0.2">
      <c r="B13" s="176"/>
      <c r="C13" s="79" t="s">
        <v>435</v>
      </c>
      <c r="D13" s="466">
        <f>Introduction!F12</f>
        <v>0</v>
      </c>
      <c r="E13" s="467"/>
      <c r="F13" s="80"/>
      <c r="G13" s="79" t="s">
        <v>436</v>
      </c>
      <c r="H13" s="177">
        <f>'Project Details - Ownership'!D20</f>
        <v>0</v>
      </c>
      <c r="I13" s="80"/>
      <c r="J13" s="80"/>
      <c r="K13" s="80"/>
      <c r="L13" s="80"/>
      <c r="M13" s="154"/>
    </row>
    <row r="14" spans="2:13" ht="12.75" x14ac:dyDescent="0.2">
      <c r="B14" s="176"/>
      <c r="C14" s="79"/>
      <c r="D14" s="80"/>
      <c r="E14" s="80"/>
      <c r="F14" s="80"/>
      <c r="G14" s="79" t="s">
        <v>437</v>
      </c>
      <c r="H14" s="73" t="str">
        <f>IF(OR(D12&lt;=0,H13&lt;=0),"",D12/H13)</f>
        <v/>
      </c>
      <c r="I14" s="80"/>
      <c r="J14" s="80"/>
      <c r="K14" s="80"/>
      <c r="L14" s="80"/>
      <c r="M14" s="154"/>
    </row>
    <row r="15" spans="2:13" ht="12.75" x14ac:dyDescent="0.2">
      <c r="B15" s="176"/>
      <c r="C15" s="79"/>
      <c r="D15" s="260"/>
      <c r="E15" s="80"/>
      <c r="F15" s="80"/>
      <c r="G15" s="79" t="s">
        <v>438</v>
      </c>
      <c r="H15" s="73" t="str">
        <f>IF(OR(D13&lt;=0,H13&lt;=0),"",D13/H13)</f>
        <v/>
      </c>
      <c r="I15" s="80"/>
      <c r="J15" s="80"/>
      <c r="K15" s="80"/>
      <c r="L15" s="80"/>
      <c r="M15" s="154"/>
    </row>
    <row r="16" spans="2:13" ht="12.75" x14ac:dyDescent="0.2">
      <c r="B16" s="176"/>
      <c r="C16" s="80"/>
      <c r="D16" s="80"/>
      <c r="E16" s="80"/>
      <c r="F16" s="80"/>
      <c r="G16" s="80"/>
      <c r="H16" s="80"/>
      <c r="I16" s="80"/>
      <c r="J16" s="80"/>
      <c r="K16" s="80"/>
      <c r="L16" s="80"/>
      <c r="M16" s="154"/>
    </row>
    <row r="17" spans="2:13" ht="19.5" customHeight="1" x14ac:dyDescent="0.2">
      <c r="B17" s="286" t="s">
        <v>439</v>
      </c>
      <c r="C17" s="288"/>
      <c r="D17" s="288"/>
      <c r="E17" s="288"/>
      <c r="F17" s="288"/>
      <c r="G17" s="288"/>
      <c r="H17" s="288"/>
      <c r="I17" s="288"/>
      <c r="J17" s="288"/>
      <c r="K17" s="288"/>
      <c r="L17" s="288"/>
      <c r="M17" s="289"/>
    </row>
    <row r="18" spans="2:13" ht="12.75" x14ac:dyDescent="0.2">
      <c r="B18" s="1"/>
      <c r="C18" s="463" t="s">
        <v>358</v>
      </c>
      <c r="D18" s="463"/>
      <c r="E18" s="463"/>
      <c r="F18" s="463"/>
      <c r="G18" s="463"/>
      <c r="H18" s="463"/>
      <c r="I18" s="463"/>
      <c r="J18" s="463"/>
      <c r="K18" s="463"/>
      <c r="L18" s="463"/>
      <c r="M18" s="154"/>
    </row>
    <row r="19" spans="2:13" ht="87" customHeight="1" x14ac:dyDescent="0.2">
      <c r="B19" s="176"/>
      <c r="C19" s="463"/>
      <c r="D19" s="463"/>
      <c r="E19" s="463"/>
      <c r="F19" s="463"/>
      <c r="G19" s="463"/>
      <c r="H19" s="463"/>
      <c r="I19" s="463"/>
      <c r="J19" s="463"/>
      <c r="K19" s="463"/>
      <c r="L19" s="463"/>
      <c r="M19" s="154"/>
    </row>
    <row r="20" spans="2:13" ht="12.75" x14ac:dyDescent="0.2">
      <c r="B20" s="1"/>
      <c r="C20" s="463" t="s">
        <v>346</v>
      </c>
      <c r="D20" s="463"/>
      <c r="E20" s="463"/>
      <c r="F20" s="463"/>
      <c r="G20" s="463"/>
      <c r="H20" s="463"/>
      <c r="I20" s="463"/>
      <c r="J20" s="463"/>
      <c r="K20" s="463"/>
      <c r="L20" s="463"/>
      <c r="M20" s="154"/>
    </row>
    <row r="21" spans="2:13" ht="33.75" customHeight="1" x14ac:dyDescent="0.2">
      <c r="B21" s="176"/>
      <c r="C21" s="463"/>
      <c r="D21" s="463"/>
      <c r="E21" s="463"/>
      <c r="F21" s="463"/>
      <c r="G21" s="463"/>
      <c r="H21" s="463"/>
      <c r="I21" s="463"/>
      <c r="J21" s="463"/>
      <c r="K21" s="463"/>
      <c r="L21" s="463"/>
      <c r="M21" s="154"/>
    </row>
    <row r="22" spans="2:13" ht="12.75" x14ac:dyDescent="0.2">
      <c r="B22" s="1"/>
      <c r="C22" s="463" t="s">
        <v>347</v>
      </c>
      <c r="D22" s="463"/>
      <c r="E22" s="463"/>
      <c r="F22" s="463"/>
      <c r="G22" s="463"/>
      <c r="H22" s="463"/>
      <c r="I22" s="463"/>
      <c r="J22" s="463"/>
      <c r="K22" s="463"/>
      <c r="L22" s="463"/>
      <c r="M22" s="154"/>
    </row>
    <row r="23" spans="2:13" ht="24" customHeight="1" x14ac:dyDescent="0.2">
      <c r="B23" s="176"/>
      <c r="C23" s="463"/>
      <c r="D23" s="463"/>
      <c r="E23" s="463"/>
      <c r="F23" s="463"/>
      <c r="G23" s="463"/>
      <c r="H23" s="463"/>
      <c r="I23" s="463"/>
      <c r="J23" s="463"/>
      <c r="K23" s="463"/>
      <c r="L23" s="463"/>
      <c r="M23" s="154"/>
    </row>
    <row r="24" spans="2:13" ht="12.75" x14ac:dyDescent="0.2">
      <c r="B24" s="1"/>
      <c r="C24" s="463" t="s">
        <v>348</v>
      </c>
      <c r="D24" s="463"/>
      <c r="E24" s="463"/>
      <c r="F24" s="463"/>
      <c r="G24" s="463"/>
      <c r="H24" s="463"/>
      <c r="I24" s="463"/>
      <c r="J24" s="463"/>
      <c r="K24" s="463"/>
      <c r="L24" s="463"/>
      <c r="M24" s="154"/>
    </row>
    <row r="25" spans="2:13" ht="48.75" customHeight="1" x14ac:dyDescent="0.2">
      <c r="B25" s="176"/>
      <c r="C25" s="463"/>
      <c r="D25" s="463"/>
      <c r="E25" s="463"/>
      <c r="F25" s="463"/>
      <c r="G25" s="463"/>
      <c r="H25" s="463"/>
      <c r="I25" s="463"/>
      <c r="J25" s="463"/>
      <c r="K25" s="463"/>
      <c r="L25" s="463"/>
      <c r="M25" s="154"/>
    </row>
    <row r="26" spans="2:13" ht="12.75" x14ac:dyDescent="0.2">
      <c r="B26" s="1"/>
      <c r="C26" s="463" t="s">
        <v>349</v>
      </c>
      <c r="D26" s="463"/>
      <c r="E26" s="463"/>
      <c r="F26" s="463"/>
      <c r="G26" s="463"/>
      <c r="H26" s="463"/>
      <c r="I26" s="463"/>
      <c r="J26" s="463"/>
      <c r="K26" s="463"/>
      <c r="L26" s="463"/>
      <c r="M26" s="154"/>
    </row>
    <row r="27" spans="2:13" ht="45.75" customHeight="1" x14ac:dyDescent="0.2">
      <c r="B27" s="176"/>
      <c r="C27" s="463"/>
      <c r="D27" s="463"/>
      <c r="E27" s="463"/>
      <c r="F27" s="463"/>
      <c r="G27" s="463"/>
      <c r="H27" s="463"/>
      <c r="I27" s="463"/>
      <c r="J27" s="463"/>
      <c r="K27" s="463"/>
      <c r="L27" s="463"/>
      <c r="M27" s="154"/>
    </row>
    <row r="28" spans="2:13" ht="12.75" customHeight="1" x14ac:dyDescent="0.2">
      <c r="B28" s="1"/>
      <c r="C28" s="463" t="s">
        <v>545</v>
      </c>
      <c r="D28" s="463"/>
      <c r="E28" s="463"/>
      <c r="F28" s="463"/>
      <c r="G28" s="463"/>
      <c r="H28" s="463"/>
      <c r="I28" s="463"/>
      <c r="J28" s="463"/>
      <c r="K28" s="463"/>
      <c r="L28" s="463"/>
      <c r="M28" s="154"/>
    </row>
    <row r="29" spans="2:13" ht="33.75" customHeight="1" x14ac:dyDescent="0.2">
      <c r="B29" s="176"/>
      <c r="C29" s="463"/>
      <c r="D29" s="463"/>
      <c r="E29" s="463"/>
      <c r="F29" s="463"/>
      <c r="G29" s="463"/>
      <c r="H29" s="463"/>
      <c r="I29" s="463"/>
      <c r="J29" s="463"/>
      <c r="K29" s="463"/>
      <c r="L29" s="463"/>
      <c r="M29" s="154"/>
    </row>
    <row r="30" spans="2:13" ht="12.75" customHeight="1" x14ac:dyDescent="0.2">
      <c r="B30" s="1"/>
      <c r="C30" s="463" t="s">
        <v>350</v>
      </c>
      <c r="D30" s="463"/>
      <c r="E30" s="463"/>
      <c r="F30" s="463"/>
      <c r="G30" s="463"/>
      <c r="H30" s="463"/>
      <c r="I30" s="463"/>
      <c r="J30" s="463"/>
      <c r="K30" s="463"/>
      <c r="L30" s="80"/>
      <c r="M30" s="154"/>
    </row>
    <row r="31" spans="2:13" ht="4.5" customHeight="1" x14ac:dyDescent="0.2">
      <c r="B31" s="176"/>
      <c r="C31" s="463"/>
      <c r="D31" s="463"/>
      <c r="E31" s="463"/>
      <c r="F31" s="463"/>
      <c r="G31" s="463"/>
      <c r="H31" s="463"/>
      <c r="I31" s="463"/>
      <c r="J31" s="463"/>
      <c r="K31" s="463"/>
      <c r="L31" s="80"/>
      <c r="M31" s="154"/>
    </row>
    <row r="32" spans="2:13" ht="12.75" x14ac:dyDescent="0.2">
      <c r="B32" s="176"/>
      <c r="C32" s="471" t="s">
        <v>440</v>
      </c>
      <c r="D32" s="471"/>
      <c r="E32" s="471"/>
      <c r="F32" s="471"/>
      <c r="G32" s="471"/>
      <c r="H32" s="471"/>
      <c r="I32" s="471"/>
      <c r="J32" s="471"/>
      <c r="K32" s="471"/>
      <c r="L32" s="80"/>
      <c r="M32" s="154"/>
    </row>
    <row r="33" spans="2:27" ht="12.75" x14ac:dyDescent="0.2">
      <c r="B33" s="176"/>
      <c r="C33" s="472" t="s">
        <v>534</v>
      </c>
      <c r="D33" s="472"/>
      <c r="E33" s="472"/>
      <c r="F33" s="472"/>
      <c r="G33" s="472"/>
      <c r="H33" s="472"/>
      <c r="I33" s="472"/>
      <c r="J33" s="472"/>
      <c r="K33" s="472"/>
      <c r="L33" s="80"/>
      <c r="M33" s="154"/>
    </row>
    <row r="34" spans="2:27" ht="27.75" customHeight="1" x14ac:dyDescent="0.2">
      <c r="B34" s="176"/>
      <c r="C34" s="472"/>
      <c r="D34" s="472"/>
      <c r="E34" s="472"/>
      <c r="F34" s="472"/>
      <c r="G34" s="472"/>
      <c r="H34" s="472"/>
      <c r="I34" s="472"/>
      <c r="J34" s="472"/>
      <c r="K34" s="472"/>
      <c r="L34" s="80"/>
      <c r="M34" s="154"/>
    </row>
    <row r="35" spans="2:27" ht="12.75" customHeight="1" x14ac:dyDescent="0.2">
      <c r="B35" s="176"/>
      <c r="C35" s="472" t="s">
        <v>533</v>
      </c>
      <c r="D35" s="472"/>
      <c r="E35" s="472"/>
      <c r="F35" s="472"/>
      <c r="G35" s="472"/>
      <c r="H35" s="472"/>
      <c r="I35" s="472"/>
      <c r="J35" s="472"/>
      <c r="K35" s="472"/>
      <c r="L35" s="80"/>
      <c r="M35" s="154"/>
    </row>
    <row r="36" spans="2:27" ht="12.75" customHeight="1" x14ac:dyDescent="0.2">
      <c r="B36" s="176"/>
      <c r="C36" s="472"/>
      <c r="D36" s="472"/>
      <c r="E36" s="472"/>
      <c r="F36" s="472"/>
      <c r="G36" s="472"/>
      <c r="H36" s="472"/>
      <c r="I36" s="472"/>
      <c r="J36" s="472"/>
      <c r="K36" s="472"/>
      <c r="L36" s="80"/>
      <c r="M36" s="154"/>
    </row>
    <row r="37" spans="2:27" ht="12.75" x14ac:dyDescent="0.2">
      <c r="B37" s="176"/>
      <c r="C37" s="472" t="s">
        <v>441</v>
      </c>
      <c r="D37" s="472"/>
      <c r="E37" s="472"/>
      <c r="F37" s="472"/>
      <c r="G37" s="472"/>
      <c r="H37" s="472"/>
      <c r="I37" s="472"/>
      <c r="J37" s="472"/>
      <c r="K37" s="472"/>
      <c r="L37" s="80"/>
      <c r="M37" s="154"/>
    </row>
    <row r="38" spans="2:27" ht="12.75" x14ac:dyDescent="0.2">
      <c r="B38" s="176"/>
      <c r="C38" s="472"/>
      <c r="D38" s="472"/>
      <c r="E38" s="472"/>
      <c r="F38" s="472"/>
      <c r="G38" s="472"/>
      <c r="H38" s="472"/>
      <c r="I38" s="472"/>
      <c r="J38" s="472"/>
      <c r="K38" s="472"/>
      <c r="L38" s="80"/>
      <c r="M38" s="154"/>
    </row>
    <row r="39" spans="2:27" ht="12.75" x14ac:dyDescent="0.2">
      <c r="B39" s="176"/>
      <c r="C39" s="180"/>
      <c r="D39" s="180"/>
      <c r="E39" s="180"/>
      <c r="F39" s="180"/>
      <c r="G39" s="180"/>
      <c r="H39" s="180"/>
      <c r="I39" s="180"/>
      <c r="J39" s="180"/>
      <c r="K39" s="180"/>
      <c r="L39" s="80"/>
      <c r="M39" s="154"/>
    </row>
    <row r="40" spans="2:27" ht="12.75" customHeight="1" x14ac:dyDescent="0.2">
      <c r="B40" s="1"/>
      <c r="C40" s="473" t="s">
        <v>442</v>
      </c>
      <c r="D40" s="473"/>
      <c r="E40" s="473"/>
      <c r="F40" s="473"/>
      <c r="G40" s="473"/>
      <c r="H40" s="473"/>
      <c r="I40" s="473"/>
      <c r="J40" s="473"/>
      <c r="K40" s="473"/>
      <c r="L40" s="80"/>
      <c r="M40" s="154"/>
    </row>
    <row r="41" spans="2:27" ht="12.75" x14ac:dyDescent="0.2">
      <c r="B41" s="176"/>
      <c r="C41" s="80"/>
      <c r="D41" s="80"/>
      <c r="E41" s="80"/>
      <c r="F41" s="80"/>
      <c r="G41" s="80"/>
      <c r="H41" s="80"/>
      <c r="I41" s="80"/>
      <c r="J41" s="80"/>
      <c r="K41" s="80"/>
      <c r="L41" s="80"/>
      <c r="M41" s="154"/>
    </row>
    <row r="42" spans="2:27" x14ac:dyDescent="0.25">
      <c r="B42" s="176"/>
      <c r="C42" s="181" t="s">
        <v>351</v>
      </c>
      <c r="D42" s="409"/>
      <c r="E42" s="409"/>
      <c r="F42" s="409"/>
      <c r="G42" s="182" t="s">
        <v>351</v>
      </c>
      <c r="H42" s="474"/>
      <c r="I42" s="474"/>
      <c r="J42" s="97"/>
      <c r="K42" s="80"/>
      <c r="L42" s="80"/>
      <c r="M42" s="154"/>
    </row>
    <row r="43" spans="2:27" x14ac:dyDescent="0.25">
      <c r="B43" s="176"/>
      <c r="C43" s="181" t="s">
        <v>352</v>
      </c>
      <c r="D43" s="409"/>
      <c r="E43" s="409"/>
      <c r="F43" s="409"/>
      <c r="G43" s="182" t="s">
        <v>352</v>
      </c>
      <c r="H43" s="474"/>
      <c r="I43" s="474"/>
      <c r="J43" s="97"/>
      <c r="K43" s="80"/>
      <c r="L43" s="80"/>
      <c r="M43" s="154"/>
    </row>
    <row r="44" spans="2:27" x14ac:dyDescent="0.25">
      <c r="B44" s="176"/>
      <c r="C44" s="181" t="s">
        <v>353</v>
      </c>
      <c r="D44" s="409"/>
      <c r="E44" s="409"/>
      <c r="F44" s="409"/>
      <c r="G44" s="182" t="s">
        <v>353</v>
      </c>
      <c r="H44" s="474"/>
      <c r="I44" s="474"/>
      <c r="J44" s="97"/>
      <c r="K44" s="80"/>
      <c r="L44" s="80"/>
      <c r="M44" s="154"/>
    </row>
    <row r="45" spans="2:27" ht="12.75" x14ac:dyDescent="0.2">
      <c r="B45" s="176"/>
      <c r="C45" s="80"/>
      <c r="D45" s="110"/>
      <c r="E45" s="110"/>
      <c r="F45" s="80"/>
      <c r="G45" s="183"/>
      <c r="H45" s="110"/>
      <c r="I45" s="110"/>
      <c r="J45" s="80"/>
      <c r="K45" s="80"/>
      <c r="L45" s="80"/>
      <c r="M45" s="154"/>
    </row>
    <row r="46" spans="2:27" ht="19.5" customHeight="1" x14ac:dyDescent="0.25">
      <c r="B46" s="286" t="s">
        <v>443</v>
      </c>
      <c r="C46" s="288"/>
      <c r="D46" s="288"/>
      <c r="E46" s="288"/>
      <c r="F46" s="288"/>
      <c r="G46" s="288"/>
      <c r="H46" s="288"/>
      <c r="I46" s="288"/>
      <c r="J46" s="288"/>
      <c r="K46" s="288"/>
      <c r="L46" s="288"/>
      <c r="M46" s="289"/>
      <c r="V46"/>
      <c r="W46"/>
      <c r="X46"/>
      <c r="Y46"/>
      <c r="Z46"/>
      <c r="AA46"/>
    </row>
    <row r="47" spans="2:27" ht="13.5" customHeight="1" x14ac:dyDescent="0.25">
      <c r="B47" s="1"/>
      <c r="C47" s="463" t="s">
        <v>532</v>
      </c>
      <c r="D47" s="463"/>
      <c r="E47" s="463"/>
      <c r="F47" s="463"/>
      <c r="G47" s="463"/>
      <c r="H47" s="463"/>
      <c r="I47" s="463"/>
      <c r="J47" s="463"/>
      <c r="K47" s="463"/>
      <c r="L47" s="463"/>
      <c r="M47" s="154"/>
      <c r="N47"/>
      <c r="V47"/>
      <c r="W47"/>
      <c r="X47"/>
      <c r="Y47"/>
      <c r="Z47"/>
      <c r="AA47"/>
    </row>
    <row r="48" spans="2:27" ht="41.25" customHeight="1" x14ac:dyDescent="0.25">
      <c r="B48" s="176"/>
      <c r="C48" s="463"/>
      <c r="D48" s="463"/>
      <c r="E48" s="463"/>
      <c r="F48" s="463"/>
      <c r="G48" s="463"/>
      <c r="H48" s="463"/>
      <c r="I48" s="463"/>
      <c r="J48" s="463"/>
      <c r="K48" s="463"/>
      <c r="L48" s="463"/>
      <c r="M48" s="154"/>
      <c r="V48"/>
      <c r="W48"/>
      <c r="X48"/>
      <c r="Y48"/>
      <c r="Z48"/>
      <c r="AA48"/>
    </row>
    <row r="49" spans="2:27" ht="13.5" customHeight="1" x14ac:dyDescent="0.25">
      <c r="B49" s="1"/>
      <c r="C49" s="475" t="s">
        <v>531</v>
      </c>
      <c r="D49" s="475"/>
      <c r="E49" s="475"/>
      <c r="F49" s="475"/>
      <c r="G49" s="475"/>
      <c r="H49" s="475"/>
      <c r="I49" s="475"/>
      <c r="J49" s="475"/>
      <c r="K49" s="475"/>
      <c r="L49" s="475"/>
      <c r="M49" s="154"/>
      <c r="R49" s="273"/>
      <c r="S49" s="275"/>
      <c r="T49" s="275"/>
      <c r="U49" s="275"/>
      <c r="V49"/>
      <c r="W49"/>
      <c r="X49"/>
      <c r="Y49"/>
      <c r="Z49"/>
      <c r="AA49"/>
    </row>
    <row r="50" spans="2:27" ht="27" customHeight="1" x14ac:dyDescent="0.25">
      <c r="B50" s="176"/>
      <c r="C50" s="475"/>
      <c r="D50" s="475"/>
      <c r="E50" s="475"/>
      <c r="F50" s="475"/>
      <c r="G50" s="475"/>
      <c r="H50" s="475"/>
      <c r="I50" s="475"/>
      <c r="J50" s="475"/>
      <c r="K50" s="475"/>
      <c r="L50" s="475"/>
      <c r="M50" s="154"/>
      <c r="R50" s="273"/>
      <c r="S50" s="273"/>
      <c r="T50" s="273"/>
      <c r="U50" s="273"/>
      <c r="V50"/>
      <c r="W50"/>
      <c r="X50"/>
      <c r="Y50"/>
      <c r="Z50"/>
      <c r="AA50"/>
    </row>
    <row r="51" spans="2:27" ht="13.5" customHeight="1" x14ac:dyDescent="0.25">
      <c r="B51" s="1"/>
      <c r="C51" s="475" t="s">
        <v>530</v>
      </c>
      <c r="D51" s="475"/>
      <c r="E51" s="475"/>
      <c r="F51" s="475"/>
      <c r="G51" s="475"/>
      <c r="H51" s="475"/>
      <c r="I51" s="475"/>
      <c r="J51" s="475"/>
      <c r="K51" s="475"/>
      <c r="L51" s="475"/>
      <c r="M51" s="154"/>
      <c r="R51" s="273"/>
      <c r="S51" s="273"/>
      <c r="T51" s="273"/>
      <c r="U51" s="273"/>
      <c r="V51"/>
      <c r="W51"/>
      <c r="X51"/>
      <c r="Y51"/>
      <c r="Z51"/>
      <c r="AA51"/>
    </row>
    <row r="52" spans="2:27" ht="27" customHeight="1" x14ac:dyDescent="0.25">
      <c r="B52" s="176"/>
      <c r="C52" s="475"/>
      <c r="D52" s="475"/>
      <c r="E52" s="475"/>
      <c r="F52" s="475"/>
      <c r="G52" s="475"/>
      <c r="H52" s="475"/>
      <c r="I52" s="475"/>
      <c r="J52" s="475"/>
      <c r="K52" s="475"/>
      <c r="L52" s="475"/>
      <c r="M52" s="154"/>
      <c r="R52" s="275"/>
      <c r="S52" s="275"/>
      <c r="T52" s="275"/>
      <c r="U52" s="275"/>
      <c r="V52"/>
      <c r="W52"/>
      <c r="X52"/>
      <c r="Y52"/>
      <c r="Z52"/>
      <c r="AA52"/>
    </row>
    <row r="53" spans="2:27" ht="13.5" customHeight="1" x14ac:dyDescent="0.25">
      <c r="B53" s="1"/>
      <c r="C53" s="475" t="s">
        <v>529</v>
      </c>
      <c r="D53" s="475"/>
      <c r="E53" s="475"/>
      <c r="F53" s="475"/>
      <c r="G53" s="475"/>
      <c r="H53" s="475"/>
      <c r="I53" s="475"/>
      <c r="J53" s="475"/>
      <c r="K53" s="475"/>
      <c r="L53" s="475"/>
      <c r="M53" s="154"/>
      <c r="V53"/>
      <c r="W53"/>
      <c r="X53"/>
      <c r="Y53"/>
      <c r="Z53"/>
      <c r="AA53"/>
    </row>
    <row r="54" spans="2:27" ht="43.5" customHeight="1" x14ac:dyDescent="0.25">
      <c r="B54" s="176"/>
      <c r="C54" s="475"/>
      <c r="D54" s="475"/>
      <c r="E54" s="475"/>
      <c r="F54" s="475"/>
      <c r="G54" s="475"/>
      <c r="H54" s="475"/>
      <c r="I54" s="475"/>
      <c r="J54" s="475"/>
      <c r="K54" s="475"/>
      <c r="L54" s="475"/>
      <c r="M54" s="154"/>
      <c r="V54"/>
      <c r="W54"/>
      <c r="X54"/>
      <c r="Y54"/>
      <c r="Z54"/>
      <c r="AA54"/>
    </row>
    <row r="55" spans="2:27" ht="13.5" customHeight="1" x14ac:dyDescent="0.25">
      <c r="B55" s="1"/>
      <c r="C55" s="475" t="s">
        <v>444</v>
      </c>
      <c r="D55" s="475"/>
      <c r="E55" s="475"/>
      <c r="F55" s="475"/>
      <c r="G55" s="475"/>
      <c r="H55" s="475"/>
      <c r="I55" s="475"/>
      <c r="J55" s="475"/>
      <c r="K55" s="475"/>
      <c r="L55" s="475"/>
      <c r="M55" s="154"/>
      <c r="V55"/>
      <c r="W55"/>
      <c r="X55"/>
      <c r="Y55"/>
      <c r="Z55"/>
      <c r="AA55"/>
    </row>
    <row r="56" spans="2:27" ht="15" customHeight="1" x14ac:dyDescent="0.2">
      <c r="B56" s="176"/>
      <c r="C56" s="475"/>
      <c r="D56" s="475"/>
      <c r="E56" s="475"/>
      <c r="F56" s="475"/>
      <c r="G56" s="475"/>
      <c r="H56" s="475"/>
      <c r="I56" s="475"/>
      <c r="J56" s="475"/>
      <c r="K56" s="475"/>
      <c r="L56" s="475"/>
      <c r="M56" s="154"/>
    </row>
    <row r="57" spans="2:27" ht="13.5" customHeight="1" x14ac:dyDescent="0.2">
      <c r="B57" s="1"/>
      <c r="C57" s="476" t="s">
        <v>445</v>
      </c>
      <c r="D57" s="476"/>
      <c r="E57" s="476"/>
      <c r="F57" s="476"/>
      <c r="G57" s="476"/>
      <c r="H57" s="476"/>
      <c r="I57" s="476"/>
      <c r="J57" s="476"/>
      <c r="K57" s="476"/>
      <c r="L57" s="476"/>
      <c r="M57" s="154"/>
    </row>
    <row r="58" spans="2:27" ht="27" customHeight="1" x14ac:dyDescent="0.2">
      <c r="B58" s="176"/>
      <c r="C58" s="476"/>
      <c r="D58" s="476"/>
      <c r="E58" s="476"/>
      <c r="F58" s="476"/>
      <c r="G58" s="476"/>
      <c r="H58" s="476"/>
      <c r="I58" s="476"/>
      <c r="J58" s="476"/>
      <c r="K58" s="476"/>
      <c r="L58" s="476"/>
      <c r="M58" s="154"/>
    </row>
    <row r="59" spans="2:27" ht="13.5" customHeight="1" x14ac:dyDescent="0.2">
      <c r="B59" s="1"/>
      <c r="C59" s="475" t="s">
        <v>446</v>
      </c>
      <c r="D59" s="475"/>
      <c r="E59" s="475"/>
      <c r="F59" s="475"/>
      <c r="G59" s="475"/>
      <c r="H59" s="475"/>
      <c r="I59" s="475"/>
      <c r="J59" s="475"/>
      <c r="K59" s="475"/>
      <c r="L59" s="475"/>
      <c r="M59" s="154"/>
    </row>
    <row r="60" spans="2:27" ht="17.25" customHeight="1" x14ac:dyDescent="0.2">
      <c r="B60" s="176"/>
      <c r="C60" s="475"/>
      <c r="D60" s="475"/>
      <c r="E60" s="475"/>
      <c r="F60" s="475"/>
      <c r="G60" s="475"/>
      <c r="H60" s="475"/>
      <c r="I60" s="475"/>
      <c r="J60" s="475"/>
      <c r="K60" s="475"/>
      <c r="L60" s="475"/>
      <c r="M60" s="154"/>
    </row>
    <row r="61" spans="2:27" ht="13.5" customHeight="1" x14ac:dyDescent="0.2">
      <c r="B61" s="1"/>
      <c r="C61" s="475" t="s">
        <v>528</v>
      </c>
      <c r="D61" s="475"/>
      <c r="E61" s="475"/>
      <c r="F61" s="475"/>
      <c r="G61" s="475"/>
      <c r="H61" s="475"/>
      <c r="I61" s="475"/>
      <c r="J61" s="475"/>
      <c r="K61" s="475"/>
      <c r="L61" s="475"/>
      <c r="M61" s="154"/>
    </row>
    <row r="62" spans="2:27" ht="27" customHeight="1" x14ac:dyDescent="0.2">
      <c r="B62" s="176"/>
      <c r="C62" s="475"/>
      <c r="D62" s="475"/>
      <c r="E62" s="475"/>
      <c r="F62" s="475"/>
      <c r="G62" s="475"/>
      <c r="H62" s="475"/>
      <c r="I62" s="475"/>
      <c r="J62" s="475"/>
      <c r="K62" s="475"/>
      <c r="L62" s="475"/>
      <c r="M62" s="154"/>
    </row>
    <row r="63" spans="2:27" ht="13.5" customHeight="1" x14ac:dyDescent="0.2">
      <c r="B63" s="1"/>
      <c r="C63" s="475" t="s">
        <v>527</v>
      </c>
      <c r="D63" s="475"/>
      <c r="E63" s="475"/>
      <c r="F63" s="475"/>
      <c r="G63" s="475"/>
      <c r="H63" s="475"/>
      <c r="I63" s="475"/>
      <c r="J63" s="475"/>
      <c r="K63" s="475"/>
      <c r="L63" s="475"/>
      <c r="M63" s="154"/>
    </row>
    <row r="64" spans="2:27" ht="52.5" customHeight="1" x14ac:dyDescent="0.2">
      <c r="B64" s="176"/>
      <c r="C64" s="475"/>
      <c r="D64" s="475"/>
      <c r="E64" s="475"/>
      <c r="F64" s="475"/>
      <c r="G64" s="475"/>
      <c r="H64" s="475"/>
      <c r="I64" s="475"/>
      <c r="J64" s="475"/>
      <c r="K64" s="475"/>
      <c r="L64" s="475"/>
      <c r="M64" s="154"/>
    </row>
    <row r="65" spans="1:13" ht="13.5" customHeight="1" x14ac:dyDescent="0.2">
      <c r="B65" s="1"/>
      <c r="C65" s="475" t="s">
        <v>526</v>
      </c>
      <c r="D65" s="475"/>
      <c r="E65" s="475"/>
      <c r="F65" s="475"/>
      <c r="G65" s="475"/>
      <c r="H65" s="475"/>
      <c r="I65" s="475"/>
      <c r="J65" s="475"/>
      <c r="K65" s="475"/>
      <c r="L65" s="475"/>
      <c r="M65" s="154"/>
    </row>
    <row r="66" spans="1:13" ht="42" customHeight="1" x14ac:dyDescent="0.2">
      <c r="B66" s="176"/>
      <c r="C66" s="475"/>
      <c r="D66" s="475"/>
      <c r="E66" s="475"/>
      <c r="F66" s="475"/>
      <c r="G66" s="475"/>
      <c r="H66" s="475"/>
      <c r="I66" s="475"/>
      <c r="J66" s="475"/>
      <c r="K66" s="475"/>
      <c r="L66" s="475"/>
      <c r="M66" s="154"/>
    </row>
    <row r="67" spans="1:13" ht="13.5" customHeight="1" x14ac:dyDescent="0.2">
      <c r="B67" s="1"/>
      <c r="C67" s="477" t="s">
        <v>546</v>
      </c>
      <c r="D67" s="475"/>
      <c r="E67" s="475"/>
      <c r="F67" s="475"/>
      <c r="G67" s="475"/>
      <c r="H67" s="475"/>
      <c r="I67" s="475"/>
      <c r="J67" s="475"/>
      <c r="K67" s="475"/>
      <c r="L67" s="475"/>
      <c r="M67" s="478"/>
    </row>
    <row r="68" spans="1:13" ht="27.75" customHeight="1" x14ac:dyDescent="0.2">
      <c r="B68" s="460" t="s">
        <v>447</v>
      </c>
      <c r="C68" s="461"/>
      <c r="D68" s="461"/>
      <c r="E68" s="461"/>
      <c r="F68" s="461"/>
      <c r="G68" s="461"/>
      <c r="H68" s="461"/>
      <c r="I68" s="461"/>
      <c r="J68" s="461"/>
      <c r="K68" s="461"/>
      <c r="L68" s="461"/>
      <c r="M68" s="462"/>
    </row>
    <row r="69" spans="1:13" ht="13.5" customHeight="1" x14ac:dyDescent="0.2">
      <c r="B69" s="460"/>
      <c r="C69" s="461"/>
      <c r="D69" s="461"/>
      <c r="E69" s="461"/>
      <c r="F69" s="461"/>
      <c r="G69" s="461"/>
      <c r="H69" s="461"/>
      <c r="I69" s="461"/>
      <c r="J69" s="461"/>
      <c r="K69" s="461"/>
      <c r="L69" s="461"/>
      <c r="M69" s="462"/>
    </row>
    <row r="70" spans="1:13" ht="15" customHeight="1" x14ac:dyDescent="0.2">
      <c r="A70" s="259"/>
    </row>
  </sheetData>
  <sheetProtection selectLockedCells="1"/>
  <mergeCells count="48">
    <mergeCell ref="C51:L52"/>
    <mergeCell ref="R51:U51"/>
    <mergeCell ref="R52:U52"/>
    <mergeCell ref="C65:L66"/>
    <mergeCell ref="C53:L54"/>
    <mergeCell ref="C55:L56"/>
    <mergeCell ref="C57:L58"/>
    <mergeCell ref="C59:L60"/>
    <mergeCell ref="C61:L62"/>
    <mergeCell ref="C63:L64"/>
    <mergeCell ref="C67:M67"/>
    <mergeCell ref="B46:M46"/>
    <mergeCell ref="C47:L48"/>
    <mergeCell ref="C49:L50"/>
    <mergeCell ref="R49:U49"/>
    <mergeCell ref="R50:U50"/>
    <mergeCell ref="D42:F42"/>
    <mergeCell ref="H42:I42"/>
    <mergeCell ref="D43:F43"/>
    <mergeCell ref="H43:I43"/>
    <mergeCell ref="D44:F44"/>
    <mergeCell ref="H44:I44"/>
    <mergeCell ref="C33:K34"/>
    <mergeCell ref="C28:L29"/>
    <mergeCell ref="C35:K36"/>
    <mergeCell ref="C37:K38"/>
    <mergeCell ref="C40:K40"/>
    <mergeCell ref="J11:L11"/>
    <mergeCell ref="C24:L25"/>
    <mergeCell ref="C26:L27"/>
    <mergeCell ref="C30:K31"/>
    <mergeCell ref="C32:K32"/>
    <mergeCell ref="B68:M69"/>
    <mergeCell ref="H1:L2"/>
    <mergeCell ref="H3:L3"/>
    <mergeCell ref="H4:L4"/>
    <mergeCell ref="H5:L5"/>
    <mergeCell ref="B6:M7"/>
    <mergeCell ref="B8:M8"/>
    <mergeCell ref="B17:M17"/>
    <mergeCell ref="C18:L19"/>
    <mergeCell ref="C20:L21"/>
    <mergeCell ref="C22:L23"/>
    <mergeCell ref="D10:E10"/>
    <mergeCell ref="D11:E11"/>
    <mergeCell ref="D12:E12"/>
    <mergeCell ref="D13:E13"/>
    <mergeCell ref="H10:K10"/>
  </mergeCells>
  <dataValidations count="1">
    <dataValidation type="list" allowBlank="1" showInputMessage="1" showErrorMessage="1" sqref="B67 B31" xr:uid="{A83C4A63-AE89-4D36-B0BF-CEB2F5064B17}">
      <formula1>YN</formula1>
    </dataValidation>
  </dataValidations>
  <pageMargins left="0.25" right="0.25" top="0.75" bottom="0.75" header="0.3" footer="0.3"/>
  <pageSetup orientation="portrait" r:id="rId1"/>
  <headerFooter>
    <oddHeader>&amp;C&amp;"-,Bold"City of Cincinnati, Department of Community and Economic Development
HOMEOWNERSHIP and RENTAL NOTICE OF FUND AVAILABILITY APPLICATION&amp;R&amp;G</oddHeader>
    <oddFooter>&amp;C&amp;"-,Bold"Once complete, please print, sign and submit (1) a copy of the Summary &amp; Certification tab (including the Attachment Checklist), (2) all required attachments, and (3) a digital copy of your Application.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83EF906-1E2B-4343-AE19-743074535D8F}">
          <x14:formula1>
            <xm:f>Lists!$B$1:$B$2</xm:f>
          </x14:formula1>
          <xm:sqref>B18 B22 B20 B24 B26 B30 B40 B61 B53 B49 B57 B47 B51 B55 B59 B63 B65 B28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7BD8-30DF-4976-A47C-8D5E2FF60A35}">
  <sheetPr codeName="Sheet10">
    <pageSetUpPr autoPageBreaks="0"/>
  </sheetPr>
  <dimension ref="A1:M77"/>
  <sheetViews>
    <sheetView zoomScale="80" zoomScaleNormal="80" workbookViewId="0">
      <selection activeCell="F37" sqref="F37"/>
    </sheetView>
  </sheetViews>
  <sheetFormatPr defaultRowHeight="15" x14ac:dyDescent="0.25"/>
  <cols>
    <col min="1" max="1" width="23.140625" customWidth="1"/>
    <col min="2" max="2" width="29.28515625" bestFit="1" customWidth="1"/>
    <col min="3" max="3" width="2.28515625" bestFit="1" customWidth="1"/>
    <col min="4" max="4" width="49.5703125" bestFit="1" customWidth="1"/>
    <col min="5" max="5" width="28.28515625" customWidth="1"/>
    <col min="6" max="6" width="56.42578125" bestFit="1" customWidth="1"/>
    <col min="9" max="9" width="56.42578125" bestFit="1" customWidth="1"/>
    <col min="10" max="10" width="19.140625" bestFit="1" customWidth="1"/>
    <col min="11" max="11" width="51.5703125" customWidth="1"/>
    <col min="12" max="12" width="58.140625" customWidth="1"/>
    <col min="257" max="257" width="23.140625" customWidth="1"/>
    <col min="258" max="258" width="29.28515625" bestFit="1" customWidth="1"/>
    <col min="259" max="259" width="2.28515625" bestFit="1" customWidth="1"/>
    <col min="260" max="260" width="51.5703125" customWidth="1"/>
    <col min="261" max="261" width="28.28515625" customWidth="1"/>
    <col min="262" max="262" width="56.42578125" bestFit="1" customWidth="1"/>
    <col min="265" max="265" width="56.42578125" bestFit="1" customWidth="1"/>
    <col min="266" max="266" width="19.140625" bestFit="1" customWidth="1"/>
    <col min="268" max="268" width="58.140625" customWidth="1"/>
    <col min="513" max="513" width="23.140625" customWidth="1"/>
    <col min="514" max="514" width="29.28515625" bestFit="1" customWidth="1"/>
    <col min="515" max="515" width="2.28515625" bestFit="1" customWidth="1"/>
    <col min="516" max="516" width="51.5703125" customWidth="1"/>
    <col min="517" max="517" width="28.28515625" customWidth="1"/>
    <col min="518" max="518" width="56.42578125" bestFit="1" customWidth="1"/>
    <col min="521" max="521" width="56.42578125" bestFit="1" customWidth="1"/>
    <col min="522" max="522" width="19.140625" bestFit="1" customWidth="1"/>
    <col min="524" max="524" width="58.140625" customWidth="1"/>
    <col min="769" max="769" width="23.140625" customWidth="1"/>
    <col min="770" max="770" width="29.28515625" bestFit="1" customWidth="1"/>
    <col min="771" max="771" width="2.28515625" bestFit="1" customWidth="1"/>
    <col min="772" max="772" width="51.5703125" customWidth="1"/>
    <col min="773" max="773" width="28.28515625" customWidth="1"/>
    <col min="774" max="774" width="56.42578125" bestFit="1" customWidth="1"/>
    <col min="777" max="777" width="56.42578125" bestFit="1" customWidth="1"/>
    <col min="778" max="778" width="19.140625" bestFit="1" customWidth="1"/>
    <col min="780" max="780" width="58.140625" customWidth="1"/>
    <col min="1025" max="1025" width="23.140625" customWidth="1"/>
    <col min="1026" max="1026" width="29.28515625" bestFit="1" customWidth="1"/>
    <col min="1027" max="1027" width="2.28515625" bestFit="1" customWidth="1"/>
    <col min="1028" max="1028" width="51.5703125" customWidth="1"/>
    <col min="1029" max="1029" width="28.28515625" customWidth="1"/>
    <col min="1030" max="1030" width="56.42578125" bestFit="1" customWidth="1"/>
    <col min="1033" max="1033" width="56.42578125" bestFit="1" customWidth="1"/>
    <col min="1034" max="1034" width="19.140625" bestFit="1" customWidth="1"/>
    <col min="1036" max="1036" width="58.140625" customWidth="1"/>
    <col min="1281" max="1281" width="23.140625" customWidth="1"/>
    <col min="1282" max="1282" width="29.28515625" bestFit="1" customWidth="1"/>
    <col min="1283" max="1283" width="2.28515625" bestFit="1" customWidth="1"/>
    <col min="1284" max="1284" width="51.5703125" customWidth="1"/>
    <col min="1285" max="1285" width="28.28515625" customWidth="1"/>
    <col min="1286" max="1286" width="56.42578125" bestFit="1" customWidth="1"/>
    <col min="1289" max="1289" width="56.42578125" bestFit="1" customWidth="1"/>
    <col min="1290" max="1290" width="19.140625" bestFit="1" customWidth="1"/>
    <col min="1292" max="1292" width="58.140625" customWidth="1"/>
    <col min="1537" max="1537" width="23.140625" customWidth="1"/>
    <col min="1538" max="1538" width="29.28515625" bestFit="1" customWidth="1"/>
    <col min="1539" max="1539" width="2.28515625" bestFit="1" customWidth="1"/>
    <col min="1540" max="1540" width="51.5703125" customWidth="1"/>
    <col min="1541" max="1541" width="28.28515625" customWidth="1"/>
    <col min="1542" max="1542" width="56.42578125" bestFit="1" customWidth="1"/>
    <col min="1545" max="1545" width="56.42578125" bestFit="1" customWidth="1"/>
    <col min="1546" max="1546" width="19.140625" bestFit="1" customWidth="1"/>
    <col min="1548" max="1548" width="58.140625" customWidth="1"/>
    <col min="1793" max="1793" width="23.140625" customWidth="1"/>
    <col min="1794" max="1794" width="29.28515625" bestFit="1" customWidth="1"/>
    <col min="1795" max="1795" width="2.28515625" bestFit="1" customWidth="1"/>
    <col min="1796" max="1796" width="51.5703125" customWidth="1"/>
    <col min="1797" max="1797" width="28.28515625" customWidth="1"/>
    <col min="1798" max="1798" width="56.42578125" bestFit="1" customWidth="1"/>
    <col min="1801" max="1801" width="56.42578125" bestFit="1" customWidth="1"/>
    <col min="1802" max="1802" width="19.140625" bestFit="1" customWidth="1"/>
    <col min="1804" max="1804" width="58.140625" customWidth="1"/>
    <col min="2049" max="2049" width="23.140625" customWidth="1"/>
    <col min="2050" max="2050" width="29.28515625" bestFit="1" customWidth="1"/>
    <col min="2051" max="2051" width="2.28515625" bestFit="1" customWidth="1"/>
    <col min="2052" max="2052" width="51.5703125" customWidth="1"/>
    <col min="2053" max="2053" width="28.28515625" customWidth="1"/>
    <col min="2054" max="2054" width="56.42578125" bestFit="1" customWidth="1"/>
    <col min="2057" max="2057" width="56.42578125" bestFit="1" customWidth="1"/>
    <col min="2058" max="2058" width="19.140625" bestFit="1" customWidth="1"/>
    <col min="2060" max="2060" width="58.140625" customWidth="1"/>
    <col min="2305" max="2305" width="23.140625" customWidth="1"/>
    <col min="2306" max="2306" width="29.28515625" bestFit="1" customWidth="1"/>
    <col min="2307" max="2307" width="2.28515625" bestFit="1" customWidth="1"/>
    <col min="2308" max="2308" width="51.5703125" customWidth="1"/>
    <col min="2309" max="2309" width="28.28515625" customWidth="1"/>
    <col min="2310" max="2310" width="56.42578125" bestFit="1" customWidth="1"/>
    <col min="2313" max="2313" width="56.42578125" bestFit="1" customWidth="1"/>
    <col min="2314" max="2314" width="19.140625" bestFit="1" customWidth="1"/>
    <col min="2316" max="2316" width="58.140625" customWidth="1"/>
    <col min="2561" max="2561" width="23.140625" customWidth="1"/>
    <col min="2562" max="2562" width="29.28515625" bestFit="1" customWidth="1"/>
    <col min="2563" max="2563" width="2.28515625" bestFit="1" customWidth="1"/>
    <col min="2564" max="2564" width="51.5703125" customWidth="1"/>
    <col min="2565" max="2565" width="28.28515625" customWidth="1"/>
    <col min="2566" max="2566" width="56.42578125" bestFit="1" customWidth="1"/>
    <col min="2569" max="2569" width="56.42578125" bestFit="1" customWidth="1"/>
    <col min="2570" max="2570" width="19.140625" bestFit="1" customWidth="1"/>
    <col min="2572" max="2572" width="58.140625" customWidth="1"/>
    <col min="2817" max="2817" width="23.140625" customWidth="1"/>
    <col min="2818" max="2818" width="29.28515625" bestFit="1" customWidth="1"/>
    <col min="2819" max="2819" width="2.28515625" bestFit="1" customWidth="1"/>
    <col min="2820" max="2820" width="51.5703125" customWidth="1"/>
    <col min="2821" max="2821" width="28.28515625" customWidth="1"/>
    <col min="2822" max="2822" width="56.42578125" bestFit="1" customWidth="1"/>
    <col min="2825" max="2825" width="56.42578125" bestFit="1" customWidth="1"/>
    <col min="2826" max="2826" width="19.140625" bestFit="1" customWidth="1"/>
    <col min="2828" max="2828" width="58.140625" customWidth="1"/>
    <col min="3073" max="3073" width="23.140625" customWidth="1"/>
    <col min="3074" max="3074" width="29.28515625" bestFit="1" customWidth="1"/>
    <col min="3075" max="3075" width="2.28515625" bestFit="1" customWidth="1"/>
    <col min="3076" max="3076" width="51.5703125" customWidth="1"/>
    <col min="3077" max="3077" width="28.28515625" customWidth="1"/>
    <col min="3078" max="3078" width="56.42578125" bestFit="1" customWidth="1"/>
    <col min="3081" max="3081" width="56.42578125" bestFit="1" customWidth="1"/>
    <col min="3082" max="3082" width="19.140625" bestFit="1" customWidth="1"/>
    <col min="3084" max="3084" width="58.140625" customWidth="1"/>
    <col min="3329" max="3329" width="23.140625" customWidth="1"/>
    <col min="3330" max="3330" width="29.28515625" bestFit="1" customWidth="1"/>
    <col min="3331" max="3331" width="2.28515625" bestFit="1" customWidth="1"/>
    <col min="3332" max="3332" width="51.5703125" customWidth="1"/>
    <col min="3333" max="3333" width="28.28515625" customWidth="1"/>
    <col min="3334" max="3334" width="56.42578125" bestFit="1" customWidth="1"/>
    <col min="3337" max="3337" width="56.42578125" bestFit="1" customWidth="1"/>
    <col min="3338" max="3338" width="19.140625" bestFit="1" customWidth="1"/>
    <col min="3340" max="3340" width="58.140625" customWidth="1"/>
    <col min="3585" max="3585" width="23.140625" customWidth="1"/>
    <col min="3586" max="3586" width="29.28515625" bestFit="1" customWidth="1"/>
    <col min="3587" max="3587" width="2.28515625" bestFit="1" customWidth="1"/>
    <col min="3588" max="3588" width="51.5703125" customWidth="1"/>
    <col min="3589" max="3589" width="28.28515625" customWidth="1"/>
    <col min="3590" max="3590" width="56.42578125" bestFit="1" customWidth="1"/>
    <col min="3593" max="3593" width="56.42578125" bestFit="1" customWidth="1"/>
    <col min="3594" max="3594" width="19.140625" bestFit="1" customWidth="1"/>
    <col min="3596" max="3596" width="58.140625" customWidth="1"/>
    <col min="3841" max="3841" width="23.140625" customWidth="1"/>
    <col min="3842" max="3842" width="29.28515625" bestFit="1" customWidth="1"/>
    <col min="3843" max="3843" width="2.28515625" bestFit="1" customWidth="1"/>
    <col min="3844" max="3844" width="51.5703125" customWidth="1"/>
    <col min="3845" max="3845" width="28.28515625" customWidth="1"/>
    <col min="3846" max="3846" width="56.42578125" bestFit="1" customWidth="1"/>
    <col min="3849" max="3849" width="56.42578125" bestFit="1" customWidth="1"/>
    <col min="3850" max="3850" width="19.140625" bestFit="1" customWidth="1"/>
    <col min="3852" max="3852" width="58.140625" customWidth="1"/>
    <col min="4097" max="4097" width="23.140625" customWidth="1"/>
    <col min="4098" max="4098" width="29.28515625" bestFit="1" customWidth="1"/>
    <col min="4099" max="4099" width="2.28515625" bestFit="1" customWidth="1"/>
    <col min="4100" max="4100" width="51.5703125" customWidth="1"/>
    <col min="4101" max="4101" width="28.28515625" customWidth="1"/>
    <col min="4102" max="4102" width="56.42578125" bestFit="1" customWidth="1"/>
    <col min="4105" max="4105" width="56.42578125" bestFit="1" customWidth="1"/>
    <col min="4106" max="4106" width="19.140625" bestFit="1" customWidth="1"/>
    <col min="4108" max="4108" width="58.140625" customWidth="1"/>
    <col min="4353" max="4353" width="23.140625" customWidth="1"/>
    <col min="4354" max="4354" width="29.28515625" bestFit="1" customWidth="1"/>
    <col min="4355" max="4355" width="2.28515625" bestFit="1" customWidth="1"/>
    <col min="4356" max="4356" width="51.5703125" customWidth="1"/>
    <col min="4357" max="4357" width="28.28515625" customWidth="1"/>
    <col min="4358" max="4358" width="56.42578125" bestFit="1" customWidth="1"/>
    <col min="4361" max="4361" width="56.42578125" bestFit="1" customWidth="1"/>
    <col min="4362" max="4362" width="19.140625" bestFit="1" customWidth="1"/>
    <col min="4364" max="4364" width="58.140625" customWidth="1"/>
    <col min="4609" max="4609" width="23.140625" customWidth="1"/>
    <col min="4610" max="4610" width="29.28515625" bestFit="1" customWidth="1"/>
    <col min="4611" max="4611" width="2.28515625" bestFit="1" customWidth="1"/>
    <col min="4612" max="4612" width="51.5703125" customWidth="1"/>
    <col min="4613" max="4613" width="28.28515625" customWidth="1"/>
    <col min="4614" max="4614" width="56.42578125" bestFit="1" customWidth="1"/>
    <col min="4617" max="4617" width="56.42578125" bestFit="1" customWidth="1"/>
    <col min="4618" max="4618" width="19.140625" bestFit="1" customWidth="1"/>
    <col min="4620" max="4620" width="58.140625" customWidth="1"/>
    <col min="4865" max="4865" width="23.140625" customWidth="1"/>
    <col min="4866" max="4866" width="29.28515625" bestFit="1" customWidth="1"/>
    <col min="4867" max="4867" width="2.28515625" bestFit="1" customWidth="1"/>
    <col min="4868" max="4868" width="51.5703125" customWidth="1"/>
    <col min="4869" max="4869" width="28.28515625" customWidth="1"/>
    <col min="4870" max="4870" width="56.42578125" bestFit="1" customWidth="1"/>
    <col min="4873" max="4873" width="56.42578125" bestFit="1" customWidth="1"/>
    <col min="4874" max="4874" width="19.140625" bestFit="1" customWidth="1"/>
    <col min="4876" max="4876" width="58.140625" customWidth="1"/>
    <col min="5121" max="5121" width="23.140625" customWidth="1"/>
    <col min="5122" max="5122" width="29.28515625" bestFit="1" customWidth="1"/>
    <col min="5123" max="5123" width="2.28515625" bestFit="1" customWidth="1"/>
    <col min="5124" max="5124" width="51.5703125" customWidth="1"/>
    <col min="5125" max="5125" width="28.28515625" customWidth="1"/>
    <col min="5126" max="5126" width="56.42578125" bestFit="1" customWidth="1"/>
    <col min="5129" max="5129" width="56.42578125" bestFit="1" customWidth="1"/>
    <col min="5130" max="5130" width="19.140625" bestFit="1" customWidth="1"/>
    <col min="5132" max="5132" width="58.140625" customWidth="1"/>
    <col min="5377" max="5377" width="23.140625" customWidth="1"/>
    <col min="5378" max="5378" width="29.28515625" bestFit="1" customWidth="1"/>
    <col min="5379" max="5379" width="2.28515625" bestFit="1" customWidth="1"/>
    <col min="5380" max="5380" width="51.5703125" customWidth="1"/>
    <col min="5381" max="5381" width="28.28515625" customWidth="1"/>
    <col min="5382" max="5382" width="56.42578125" bestFit="1" customWidth="1"/>
    <col min="5385" max="5385" width="56.42578125" bestFit="1" customWidth="1"/>
    <col min="5386" max="5386" width="19.140625" bestFit="1" customWidth="1"/>
    <col min="5388" max="5388" width="58.140625" customWidth="1"/>
    <col min="5633" max="5633" width="23.140625" customWidth="1"/>
    <col min="5634" max="5634" width="29.28515625" bestFit="1" customWidth="1"/>
    <col min="5635" max="5635" width="2.28515625" bestFit="1" customWidth="1"/>
    <col min="5636" max="5636" width="51.5703125" customWidth="1"/>
    <col min="5637" max="5637" width="28.28515625" customWidth="1"/>
    <col min="5638" max="5638" width="56.42578125" bestFit="1" customWidth="1"/>
    <col min="5641" max="5641" width="56.42578125" bestFit="1" customWidth="1"/>
    <col min="5642" max="5642" width="19.140625" bestFit="1" customWidth="1"/>
    <col min="5644" max="5644" width="58.140625" customWidth="1"/>
    <col min="5889" max="5889" width="23.140625" customWidth="1"/>
    <col min="5890" max="5890" width="29.28515625" bestFit="1" customWidth="1"/>
    <col min="5891" max="5891" width="2.28515625" bestFit="1" customWidth="1"/>
    <col min="5892" max="5892" width="51.5703125" customWidth="1"/>
    <col min="5893" max="5893" width="28.28515625" customWidth="1"/>
    <col min="5894" max="5894" width="56.42578125" bestFit="1" customWidth="1"/>
    <col min="5897" max="5897" width="56.42578125" bestFit="1" customWidth="1"/>
    <col min="5898" max="5898" width="19.140625" bestFit="1" customWidth="1"/>
    <col min="5900" max="5900" width="58.140625" customWidth="1"/>
    <col min="6145" max="6145" width="23.140625" customWidth="1"/>
    <col min="6146" max="6146" width="29.28515625" bestFit="1" customWidth="1"/>
    <col min="6147" max="6147" width="2.28515625" bestFit="1" customWidth="1"/>
    <col min="6148" max="6148" width="51.5703125" customWidth="1"/>
    <col min="6149" max="6149" width="28.28515625" customWidth="1"/>
    <col min="6150" max="6150" width="56.42578125" bestFit="1" customWidth="1"/>
    <col min="6153" max="6153" width="56.42578125" bestFit="1" customWidth="1"/>
    <col min="6154" max="6154" width="19.140625" bestFit="1" customWidth="1"/>
    <col min="6156" max="6156" width="58.140625" customWidth="1"/>
    <col min="6401" max="6401" width="23.140625" customWidth="1"/>
    <col min="6402" max="6402" width="29.28515625" bestFit="1" customWidth="1"/>
    <col min="6403" max="6403" width="2.28515625" bestFit="1" customWidth="1"/>
    <col min="6404" max="6404" width="51.5703125" customWidth="1"/>
    <col min="6405" max="6405" width="28.28515625" customWidth="1"/>
    <col min="6406" max="6406" width="56.42578125" bestFit="1" customWidth="1"/>
    <col min="6409" max="6409" width="56.42578125" bestFit="1" customWidth="1"/>
    <col min="6410" max="6410" width="19.140625" bestFit="1" customWidth="1"/>
    <col min="6412" max="6412" width="58.140625" customWidth="1"/>
    <col min="6657" max="6657" width="23.140625" customWidth="1"/>
    <col min="6658" max="6658" width="29.28515625" bestFit="1" customWidth="1"/>
    <col min="6659" max="6659" width="2.28515625" bestFit="1" customWidth="1"/>
    <col min="6660" max="6660" width="51.5703125" customWidth="1"/>
    <col min="6661" max="6661" width="28.28515625" customWidth="1"/>
    <col min="6662" max="6662" width="56.42578125" bestFit="1" customWidth="1"/>
    <col min="6665" max="6665" width="56.42578125" bestFit="1" customWidth="1"/>
    <col min="6666" max="6666" width="19.140625" bestFit="1" customWidth="1"/>
    <col min="6668" max="6668" width="58.140625" customWidth="1"/>
    <col min="6913" max="6913" width="23.140625" customWidth="1"/>
    <col min="6914" max="6914" width="29.28515625" bestFit="1" customWidth="1"/>
    <col min="6915" max="6915" width="2.28515625" bestFit="1" customWidth="1"/>
    <col min="6916" max="6916" width="51.5703125" customWidth="1"/>
    <col min="6917" max="6917" width="28.28515625" customWidth="1"/>
    <col min="6918" max="6918" width="56.42578125" bestFit="1" customWidth="1"/>
    <col min="6921" max="6921" width="56.42578125" bestFit="1" customWidth="1"/>
    <col min="6922" max="6922" width="19.140625" bestFit="1" customWidth="1"/>
    <col min="6924" max="6924" width="58.140625" customWidth="1"/>
    <col min="7169" max="7169" width="23.140625" customWidth="1"/>
    <col min="7170" max="7170" width="29.28515625" bestFit="1" customWidth="1"/>
    <col min="7171" max="7171" width="2.28515625" bestFit="1" customWidth="1"/>
    <col min="7172" max="7172" width="51.5703125" customWidth="1"/>
    <col min="7173" max="7173" width="28.28515625" customWidth="1"/>
    <col min="7174" max="7174" width="56.42578125" bestFit="1" customWidth="1"/>
    <col min="7177" max="7177" width="56.42578125" bestFit="1" customWidth="1"/>
    <col min="7178" max="7178" width="19.140625" bestFit="1" customWidth="1"/>
    <col min="7180" max="7180" width="58.140625" customWidth="1"/>
    <col min="7425" max="7425" width="23.140625" customWidth="1"/>
    <col min="7426" max="7426" width="29.28515625" bestFit="1" customWidth="1"/>
    <col min="7427" max="7427" width="2.28515625" bestFit="1" customWidth="1"/>
    <col min="7428" max="7428" width="51.5703125" customWidth="1"/>
    <col min="7429" max="7429" width="28.28515625" customWidth="1"/>
    <col min="7430" max="7430" width="56.42578125" bestFit="1" customWidth="1"/>
    <col min="7433" max="7433" width="56.42578125" bestFit="1" customWidth="1"/>
    <col min="7434" max="7434" width="19.140625" bestFit="1" customWidth="1"/>
    <col min="7436" max="7436" width="58.140625" customWidth="1"/>
    <col min="7681" max="7681" width="23.140625" customWidth="1"/>
    <col min="7682" max="7682" width="29.28515625" bestFit="1" customWidth="1"/>
    <col min="7683" max="7683" width="2.28515625" bestFit="1" customWidth="1"/>
    <col min="7684" max="7684" width="51.5703125" customWidth="1"/>
    <col min="7685" max="7685" width="28.28515625" customWidth="1"/>
    <col min="7686" max="7686" width="56.42578125" bestFit="1" customWidth="1"/>
    <col min="7689" max="7689" width="56.42578125" bestFit="1" customWidth="1"/>
    <col min="7690" max="7690" width="19.140625" bestFit="1" customWidth="1"/>
    <col min="7692" max="7692" width="58.140625" customWidth="1"/>
    <col min="7937" max="7937" width="23.140625" customWidth="1"/>
    <col min="7938" max="7938" width="29.28515625" bestFit="1" customWidth="1"/>
    <col min="7939" max="7939" width="2.28515625" bestFit="1" customWidth="1"/>
    <col min="7940" max="7940" width="51.5703125" customWidth="1"/>
    <col min="7941" max="7941" width="28.28515625" customWidth="1"/>
    <col min="7942" max="7942" width="56.42578125" bestFit="1" customWidth="1"/>
    <col min="7945" max="7945" width="56.42578125" bestFit="1" customWidth="1"/>
    <col min="7946" max="7946" width="19.140625" bestFit="1" customWidth="1"/>
    <col min="7948" max="7948" width="58.140625" customWidth="1"/>
    <col min="8193" max="8193" width="23.140625" customWidth="1"/>
    <col min="8194" max="8194" width="29.28515625" bestFit="1" customWidth="1"/>
    <col min="8195" max="8195" width="2.28515625" bestFit="1" customWidth="1"/>
    <col min="8196" max="8196" width="51.5703125" customWidth="1"/>
    <col min="8197" max="8197" width="28.28515625" customWidth="1"/>
    <col min="8198" max="8198" width="56.42578125" bestFit="1" customWidth="1"/>
    <col min="8201" max="8201" width="56.42578125" bestFit="1" customWidth="1"/>
    <col min="8202" max="8202" width="19.140625" bestFit="1" customWidth="1"/>
    <col min="8204" max="8204" width="58.140625" customWidth="1"/>
    <col min="8449" max="8449" width="23.140625" customWidth="1"/>
    <col min="8450" max="8450" width="29.28515625" bestFit="1" customWidth="1"/>
    <col min="8451" max="8451" width="2.28515625" bestFit="1" customWidth="1"/>
    <col min="8452" max="8452" width="51.5703125" customWidth="1"/>
    <col min="8453" max="8453" width="28.28515625" customWidth="1"/>
    <col min="8454" max="8454" width="56.42578125" bestFit="1" customWidth="1"/>
    <col min="8457" max="8457" width="56.42578125" bestFit="1" customWidth="1"/>
    <col min="8458" max="8458" width="19.140625" bestFit="1" customWidth="1"/>
    <col min="8460" max="8460" width="58.140625" customWidth="1"/>
    <col min="8705" max="8705" width="23.140625" customWidth="1"/>
    <col min="8706" max="8706" width="29.28515625" bestFit="1" customWidth="1"/>
    <col min="8707" max="8707" width="2.28515625" bestFit="1" customWidth="1"/>
    <col min="8708" max="8708" width="51.5703125" customWidth="1"/>
    <col min="8709" max="8709" width="28.28515625" customWidth="1"/>
    <col min="8710" max="8710" width="56.42578125" bestFit="1" customWidth="1"/>
    <col min="8713" max="8713" width="56.42578125" bestFit="1" customWidth="1"/>
    <col min="8714" max="8714" width="19.140625" bestFit="1" customWidth="1"/>
    <col min="8716" max="8716" width="58.140625" customWidth="1"/>
    <col min="8961" max="8961" width="23.140625" customWidth="1"/>
    <col min="8962" max="8962" width="29.28515625" bestFit="1" customWidth="1"/>
    <col min="8963" max="8963" width="2.28515625" bestFit="1" customWidth="1"/>
    <col min="8964" max="8964" width="51.5703125" customWidth="1"/>
    <col min="8965" max="8965" width="28.28515625" customWidth="1"/>
    <col min="8966" max="8966" width="56.42578125" bestFit="1" customWidth="1"/>
    <col min="8969" max="8969" width="56.42578125" bestFit="1" customWidth="1"/>
    <col min="8970" max="8970" width="19.140625" bestFit="1" customWidth="1"/>
    <col min="8972" max="8972" width="58.140625" customWidth="1"/>
    <col min="9217" max="9217" width="23.140625" customWidth="1"/>
    <col min="9218" max="9218" width="29.28515625" bestFit="1" customWidth="1"/>
    <col min="9219" max="9219" width="2.28515625" bestFit="1" customWidth="1"/>
    <col min="9220" max="9220" width="51.5703125" customWidth="1"/>
    <col min="9221" max="9221" width="28.28515625" customWidth="1"/>
    <col min="9222" max="9222" width="56.42578125" bestFit="1" customWidth="1"/>
    <col min="9225" max="9225" width="56.42578125" bestFit="1" customWidth="1"/>
    <col min="9226" max="9226" width="19.140625" bestFit="1" customWidth="1"/>
    <col min="9228" max="9228" width="58.140625" customWidth="1"/>
    <col min="9473" max="9473" width="23.140625" customWidth="1"/>
    <col min="9474" max="9474" width="29.28515625" bestFit="1" customWidth="1"/>
    <col min="9475" max="9475" width="2.28515625" bestFit="1" customWidth="1"/>
    <col min="9476" max="9476" width="51.5703125" customWidth="1"/>
    <col min="9477" max="9477" width="28.28515625" customWidth="1"/>
    <col min="9478" max="9478" width="56.42578125" bestFit="1" customWidth="1"/>
    <col min="9481" max="9481" width="56.42578125" bestFit="1" customWidth="1"/>
    <col min="9482" max="9482" width="19.140625" bestFit="1" customWidth="1"/>
    <col min="9484" max="9484" width="58.140625" customWidth="1"/>
    <col min="9729" max="9729" width="23.140625" customWidth="1"/>
    <col min="9730" max="9730" width="29.28515625" bestFit="1" customWidth="1"/>
    <col min="9731" max="9731" width="2.28515625" bestFit="1" customWidth="1"/>
    <col min="9732" max="9732" width="51.5703125" customWidth="1"/>
    <col min="9733" max="9733" width="28.28515625" customWidth="1"/>
    <col min="9734" max="9734" width="56.42578125" bestFit="1" customWidth="1"/>
    <col min="9737" max="9737" width="56.42578125" bestFit="1" customWidth="1"/>
    <col min="9738" max="9738" width="19.140625" bestFit="1" customWidth="1"/>
    <col min="9740" max="9740" width="58.140625" customWidth="1"/>
    <col min="9985" max="9985" width="23.140625" customWidth="1"/>
    <col min="9986" max="9986" width="29.28515625" bestFit="1" customWidth="1"/>
    <col min="9987" max="9987" width="2.28515625" bestFit="1" customWidth="1"/>
    <col min="9988" max="9988" width="51.5703125" customWidth="1"/>
    <col min="9989" max="9989" width="28.28515625" customWidth="1"/>
    <col min="9990" max="9990" width="56.42578125" bestFit="1" customWidth="1"/>
    <col min="9993" max="9993" width="56.42578125" bestFit="1" customWidth="1"/>
    <col min="9994" max="9994" width="19.140625" bestFit="1" customWidth="1"/>
    <col min="9996" max="9996" width="58.140625" customWidth="1"/>
    <col min="10241" max="10241" width="23.140625" customWidth="1"/>
    <col min="10242" max="10242" width="29.28515625" bestFit="1" customWidth="1"/>
    <col min="10243" max="10243" width="2.28515625" bestFit="1" customWidth="1"/>
    <col min="10244" max="10244" width="51.5703125" customWidth="1"/>
    <col min="10245" max="10245" width="28.28515625" customWidth="1"/>
    <col min="10246" max="10246" width="56.42578125" bestFit="1" customWidth="1"/>
    <col min="10249" max="10249" width="56.42578125" bestFit="1" customWidth="1"/>
    <col min="10250" max="10250" width="19.140625" bestFit="1" customWidth="1"/>
    <col min="10252" max="10252" width="58.140625" customWidth="1"/>
    <col min="10497" max="10497" width="23.140625" customWidth="1"/>
    <col min="10498" max="10498" width="29.28515625" bestFit="1" customWidth="1"/>
    <col min="10499" max="10499" width="2.28515625" bestFit="1" customWidth="1"/>
    <col min="10500" max="10500" width="51.5703125" customWidth="1"/>
    <col min="10501" max="10501" width="28.28515625" customWidth="1"/>
    <col min="10502" max="10502" width="56.42578125" bestFit="1" customWidth="1"/>
    <col min="10505" max="10505" width="56.42578125" bestFit="1" customWidth="1"/>
    <col min="10506" max="10506" width="19.140625" bestFit="1" customWidth="1"/>
    <col min="10508" max="10508" width="58.140625" customWidth="1"/>
    <col min="10753" max="10753" width="23.140625" customWidth="1"/>
    <col min="10754" max="10754" width="29.28515625" bestFit="1" customWidth="1"/>
    <col min="10755" max="10755" width="2.28515625" bestFit="1" customWidth="1"/>
    <col min="10756" max="10756" width="51.5703125" customWidth="1"/>
    <col min="10757" max="10757" width="28.28515625" customWidth="1"/>
    <col min="10758" max="10758" width="56.42578125" bestFit="1" customWidth="1"/>
    <col min="10761" max="10761" width="56.42578125" bestFit="1" customWidth="1"/>
    <col min="10762" max="10762" width="19.140625" bestFit="1" customWidth="1"/>
    <col min="10764" max="10764" width="58.140625" customWidth="1"/>
    <col min="11009" max="11009" width="23.140625" customWidth="1"/>
    <col min="11010" max="11010" width="29.28515625" bestFit="1" customWidth="1"/>
    <col min="11011" max="11011" width="2.28515625" bestFit="1" customWidth="1"/>
    <col min="11012" max="11012" width="51.5703125" customWidth="1"/>
    <col min="11013" max="11013" width="28.28515625" customWidth="1"/>
    <col min="11014" max="11014" width="56.42578125" bestFit="1" customWidth="1"/>
    <col min="11017" max="11017" width="56.42578125" bestFit="1" customWidth="1"/>
    <col min="11018" max="11018" width="19.140625" bestFit="1" customWidth="1"/>
    <col min="11020" max="11020" width="58.140625" customWidth="1"/>
    <col min="11265" max="11265" width="23.140625" customWidth="1"/>
    <col min="11266" max="11266" width="29.28515625" bestFit="1" customWidth="1"/>
    <col min="11267" max="11267" width="2.28515625" bestFit="1" customWidth="1"/>
    <col min="11268" max="11268" width="51.5703125" customWidth="1"/>
    <col min="11269" max="11269" width="28.28515625" customWidth="1"/>
    <col min="11270" max="11270" width="56.42578125" bestFit="1" customWidth="1"/>
    <col min="11273" max="11273" width="56.42578125" bestFit="1" customWidth="1"/>
    <col min="11274" max="11274" width="19.140625" bestFit="1" customWidth="1"/>
    <col min="11276" max="11276" width="58.140625" customWidth="1"/>
    <col min="11521" max="11521" width="23.140625" customWidth="1"/>
    <col min="11522" max="11522" width="29.28515625" bestFit="1" customWidth="1"/>
    <col min="11523" max="11523" width="2.28515625" bestFit="1" customWidth="1"/>
    <col min="11524" max="11524" width="51.5703125" customWidth="1"/>
    <col min="11525" max="11525" width="28.28515625" customWidth="1"/>
    <col min="11526" max="11526" width="56.42578125" bestFit="1" customWidth="1"/>
    <col min="11529" max="11529" width="56.42578125" bestFit="1" customWidth="1"/>
    <col min="11530" max="11530" width="19.140625" bestFit="1" customWidth="1"/>
    <col min="11532" max="11532" width="58.140625" customWidth="1"/>
    <col min="11777" max="11777" width="23.140625" customWidth="1"/>
    <col min="11778" max="11778" width="29.28515625" bestFit="1" customWidth="1"/>
    <col min="11779" max="11779" width="2.28515625" bestFit="1" customWidth="1"/>
    <col min="11780" max="11780" width="51.5703125" customWidth="1"/>
    <col min="11781" max="11781" width="28.28515625" customWidth="1"/>
    <col min="11782" max="11782" width="56.42578125" bestFit="1" customWidth="1"/>
    <col min="11785" max="11785" width="56.42578125" bestFit="1" customWidth="1"/>
    <col min="11786" max="11786" width="19.140625" bestFit="1" customWidth="1"/>
    <col min="11788" max="11788" width="58.140625" customWidth="1"/>
    <col min="12033" max="12033" width="23.140625" customWidth="1"/>
    <col min="12034" max="12034" width="29.28515625" bestFit="1" customWidth="1"/>
    <col min="12035" max="12035" width="2.28515625" bestFit="1" customWidth="1"/>
    <col min="12036" max="12036" width="51.5703125" customWidth="1"/>
    <col min="12037" max="12037" width="28.28515625" customWidth="1"/>
    <col min="12038" max="12038" width="56.42578125" bestFit="1" customWidth="1"/>
    <col min="12041" max="12041" width="56.42578125" bestFit="1" customWidth="1"/>
    <col min="12042" max="12042" width="19.140625" bestFit="1" customWidth="1"/>
    <col min="12044" max="12044" width="58.140625" customWidth="1"/>
    <col min="12289" max="12289" width="23.140625" customWidth="1"/>
    <col min="12290" max="12290" width="29.28515625" bestFit="1" customWidth="1"/>
    <col min="12291" max="12291" width="2.28515625" bestFit="1" customWidth="1"/>
    <col min="12292" max="12292" width="51.5703125" customWidth="1"/>
    <col min="12293" max="12293" width="28.28515625" customWidth="1"/>
    <col min="12294" max="12294" width="56.42578125" bestFit="1" customWidth="1"/>
    <col min="12297" max="12297" width="56.42578125" bestFit="1" customWidth="1"/>
    <col min="12298" max="12298" width="19.140625" bestFit="1" customWidth="1"/>
    <col min="12300" max="12300" width="58.140625" customWidth="1"/>
    <col min="12545" max="12545" width="23.140625" customWidth="1"/>
    <col min="12546" max="12546" width="29.28515625" bestFit="1" customWidth="1"/>
    <col min="12547" max="12547" width="2.28515625" bestFit="1" customWidth="1"/>
    <col min="12548" max="12548" width="51.5703125" customWidth="1"/>
    <col min="12549" max="12549" width="28.28515625" customWidth="1"/>
    <col min="12550" max="12550" width="56.42578125" bestFit="1" customWidth="1"/>
    <col min="12553" max="12553" width="56.42578125" bestFit="1" customWidth="1"/>
    <col min="12554" max="12554" width="19.140625" bestFit="1" customWidth="1"/>
    <col min="12556" max="12556" width="58.140625" customWidth="1"/>
    <col min="12801" max="12801" width="23.140625" customWidth="1"/>
    <col min="12802" max="12802" width="29.28515625" bestFit="1" customWidth="1"/>
    <col min="12803" max="12803" width="2.28515625" bestFit="1" customWidth="1"/>
    <col min="12804" max="12804" width="51.5703125" customWidth="1"/>
    <col min="12805" max="12805" width="28.28515625" customWidth="1"/>
    <col min="12806" max="12806" width="56.42578125" bestFit="1" customWidth="1"/>
    <col min="12809" max="12809" width="56.42578125" bestFit="1" customWidth="1"/>
    <col min="12810" max="12810" width="19.140625" bestFit="1" customWidth="1"/>
    <col min="12812" max="12812" width="58.140625" customWidth="1"/>
    <col min="13057" max="13057" width="23.140625" customWidth="1"/>
    <col min="13058" max="13058" width="29.28515625" bestFit="1" customWidth="1"/>
    <col min="13059" max="13059" width="2.28515625" bestFit="1" customWidth="1"/>
    <col min="13060" max="13060" width="51.5703125" customWidth="1"/>
    <col min="13061" max="13061" width="28.28515625" customWidth="1"/>
    <col min="13062" max="13062" width="56.42578125" bestFit="1" customWidth="1"/>
    <col min="13065" max="13065" width="56.42578125" bestFit="1" customWidth="1"/>
    <col min="13066" max="13066" width="19.140625" bestFit="1" customWidth="1"/>
    <col min="13068" max="13068" width="58.140625" customWidth="1"/>
    <col min="13313" max="13313" width="23.140625" customWidth="1"/>
    <col min="13314" max="13314" width="29.28515625" bestFit="1" customWidth="1"/>
    <col min="13315" max="13315" width="2.28515625" bestFit="1" customWidth="1"/>
    <col min="13316" max="13316" width="51.5703125" customWidth="1"/>
    <col min="13317" max="13317" width="28.28515625" customWidth="1"/>
    <col min="13318" max="13318" width="56.42578125" bestFit="1" customWidth="1"/>
    <col min="13321" max="13321" width="56.42578125" bestFit="1" customWidth="1"/>
    <col min="13322" max="13322" width="19.140625" bestFit="1" customWidth="1"/>
    <col min="13324" max="13324" width="58.140625" customWidth="1"/>
    <col min="13569" max="13569" width="23.140625" customWidth="1"/>
    <col min="13570" max="13570" width="29.28515625" bestFit="1" customWidth="1"/>
    <col min="13571" max="13571" width="2.28515625" bestFit="1" customWidth="1"/>
    <col min="13572" max="13572" width="51.5703125" customWidth="1"/>
    <col min="13573" max="13573" width="28.28515625" customWidth="1"/>
    <col min="13574" max="13574" width="56.42578125" bestFit="1" customWidth="1"/>
    <col min="13577" max="13577" width="56.42578125" bestFit="1" customWidth="1"/>
    <col min="13578" max="13578" width="19.140625" bestFit="1" customWidth="1"/>
    <col min="13580" max="13580" width="58.140625" customWidth="1"/>
    <col min="13825" max="13825" width="23.140625" customWidth="1"/>
    <col min="13826" max="13826" width="29.28515625" bestFit="1" customWidth="1"/>
    <col min="13827" max="13827" width="2.28515625" bestFit="1" customWidth="1"/>
    <col min="13828" max="13828" width="51.5703125" customWidth="1"/>
    <col min="13829" max="13829" width="28.28515625" customWidth="1"/>
    <col min="13830" max="13830" width="56.42578125" bestFit="1" customWidth="1"/>
    <col min="13833" max="13833" width="56.42578125" bestFit="1" customWidth="1"/>
    <col min="13834" max="13834" width="19.140625" bestFit="1" customWidth="1"/>
    <col min="13836" max="13836" width="58.140625" customWidth="1"/>
    <col min="14081" max="14081" width="23.140625" customWidth="1"/>
    <col min="14082" max="14082" width="29.28515625" bestFit="1" customWidth="1"/>
    <col min="14083" max="14083" width="2.28515625" bestFit="1" customWidth="1"/>
    <col min="14084" max="14084" width="51.5703125" customWidth="1"/>
    <col min="14085" max="14085" width="28.28515625" customWidth="1"/>
    <col min="14086" max="14086" width="56.42578125" bestFit="1" customWidth="1"/>
    <col min="14089" max="14089" width="56.42578125" bestFit="1" customWidth="1"/>
    <col min="14090" max="14090" width="19.140625" bestFit="1" customWidth="1"/>
    <col min="14092" max="14092" width="58.140625" customWidth="1"/>
    <col min="14337" max="14337" width="23.140625" customWidth="1"/>
    <col min="14338" max="14338" width="29.28515625" bestFit="1" customWidth="1"/>
    <col min="14339" max="14339" width="2.28515625" bestFit="1" customWidth="1"/>
    <col min="14340" max="14340" width="51.5703125" customWidth="1"/>
    <col min="14341" max="14341" width="28.28515625" customWidth="1"/>
    <col min="14342" max="14342" width="56.42578125" bestFit="1" customWidth="1"/>
    <col min="14345" max="14345" width="56.42578125" bestFit="1" customWidth="1"/>
    <col min="14346" max="14346" width="19.140625" bestFit="1" customWidth="1"/>
    <col min="14348" max="14348" width="58.140625" customWidth="1"/>
    <col min="14593" max="14593" width="23.140625" customWidth="1"/>
    <col min="14594" max="14594" width="29.28515625" bestFit="1" customWidth="1"/>
    <col min="14595" max="14595" width="2.28515625" bestFit="1" customWidth="1"/>
    <col min="14596" max="14596" width="51.5703125" customWidth="1"/>
    <col min="14597" max="14597" width="28.28515625" customWidth="1"/>
    <col min="14598" max="14598" width="56.42578125" bestFit="1" customWidth="1"/>
    <col min="14601" max="14601" width="56.42578125" bestFit="1" customWidth="1"/>
    <col min="14602" max="14602" width="19.140625" bestFit="1" customWidth="1"/>
    <col min="14604" max="14604" width="58.140625" customWidth="1"/>
    <col min="14849" max="14849" width="23.140625" customWidth="1"/>
    <col min="14850" max="14850" width="29.28515625" bestFit="1" customWidth="1"/>
    <col min="14851" max="14851" width="2.28515625" bestFit="1" customWidth="1"/>
    <col min="14852" max="14852" width="51.5703125" customWidth="1"/>
    <col min="14853" max="14853" width="28.28515625" customWidth="1"/>
    <col min="14854" max="14854" width="56.42578125" bestFit="1" customWidth="1"/>
    <col min="14857" max="14857" width="56.42578125" bestFit="1" customWidth="1"/>
    <col min="14858" max="14858" width="19.140625" bestFit="1" customWidth="1"/>
    <col min="14860" max="14860" width="58.140625" customWidth="1"/>
    <col min="15105" max="15105" width="23.140625" customWidth="1"/>
    <col min="15106" max="15106" width="29.28515625" bestFit="1" customWidth="1"/>
    <col min="15107" max="15107" width="2.28515625" bestFit="1" customWidth="1"/>
    <col min="15108" max="15108" width="51.5703125" customWidth="1"/>
    <col min="15109" max="15109" width="28.28515625" customWidth="1"/>
    <col min="15110" max="15110" width="56.42578125" bestFit="1" customWidth="1"/>
    <col min="15113" max="15113" width="56.42578125" bestFit="1" customWidth="1"/>
    <col min="15114" max="15114" width="19.140625" bestFit="1" customWidth="1"/>
    <col min="15116" max="15116" width="58.140625" customWidth="1"/>
    <col min="15361" max="15361" width="23.140625" customWidth="1"/>
    <col min="15362" max="15362" width="29.28515625" bestFit="1" customWidth="1"/>
    <col min="15363" max="15363" width="2.28515625" bestFit="1" customWidth="1"/>
    <col min="15364" max="15364" width="51.5703125" customWidth="1"/>
    <col min="15365" max="15365" width="28.28515625" customWidth="1"/>
    <col min="15366" max="15366" width="56.42578125" bestFit="1" customWidth="1"/>
    <col min="15369" max="15369" width="56.42578125" bestFit="1" customWidth="1"/>
    <col min="15370" max="15370" width="19.140625" bestFit="1" customWidth="1"/>
    <col min="15372" max="15372" width="58.140625" customWidth="1"/>
    <col min="15617" max="15617" width="23.140625" customWidth="1"/>
    <col min="15618" max="15618" width="29.28515625" bestFit="1" customWidth="1"/>
    <col min="15619" max="15619" width="2.28515625" bestFit="1" customWidth="1"/>
    <col min="15620" max="15620" width="51.5703125" customWidth="1"/>
    <col min="15621" max="15621" width="28.28515625" customWidth="1"/>
    <col min="15622" max="15622" width="56.42578125" bestFit="1" customWidth="1"/>
    <col min="15625" max="15625" width="56.42578125" bestFit="1" customWidth="1"/>
    <col min="15626" max="15626" width="19.140625" bestFit="1" customWidth="1"/>
    <col min="15628" max="15628" width="58.140625" customWidth="1"/>
    <col min="15873" max="15873" width="23.140625" customWidth="1"/>
    <col min="15874" max="15874" width="29.28515625" bestFit="1" customWidth="1"/>
    <col min="15875" max="15875" width="2.28515625" bestFit="1" customWidth="1"/>
    <col min="15876" max="15876" width="51.5703125" customWidth="1"/>
    <col min="15877" max="15877" width="28.28515625" customWidth="1"/>
    <col min="15878" max="15878" width="56.42578125" bestFit="1" customWidth="1"/>
    <col min="15881" max="15881" width="56.42578125" bestFit="1" customWidth="1"/>
    <col min="15882" max="15882" width="19.140625" bestFit="1" customWidth="1"/>
    <col min="15884" max="15884" width="58.140625" customWidth="1"/>
    <col min="16129" max="16129" width="23.140625" customWidth="1"/>
    <col min="16130" max="16130" width="29.28515625" bestFit="1" customWidth="1"/>
    <col min="16131" max="16131" width="2.28515625" bestFit="1" customWidth="1"/>
    <col min="16132" max="16132" width="51.5703125" customWidth="1"/>
    <col min="16133" max="16133" width="28.28515625" customWidth="1"/>
    <col min="16134" max="16134" width="56.42578125" bestFit="1" customWidth="1"/>
    <col min="16137" max="16137" width="56.42578125" bestFit="1" customWidth="1"/>
    <col min="16138" max="16138" width="19.140625" bestFit="1" customWidth="1"/>
    <col min="16140" max="16140" width="58.140625" customWidth="1"/>
  </cols>
  <sheetData>
    <row r="1" spans="1:13" x14ac:dyDescent="0.25">
      <c r="A1" t="s">
        <v>18</v>
      </c>
      <c r="B1" t="s">
        <v>19</v>
      </c>
      <c r="D1" t="s">
        <v>20</v>
      </c>
      <c r="E1" t="s">
        <v>17</v>
      </c>
      <c r="F1" t="s">
        <v>21</v>
      </c>
    </row>
    <row r="2" spans="1:13" x14ac:dyDescent="0.25">
      <c r="A2" t="s">
        <v>22</v>
      </c>
      <c r="B2" t="s">
        <v>23</v>
      </c>
      <c r="D2" t="s">
        <v>24</v>
      </c>
      <c r="E2" t="s">
        <v>25</v>
      </c>
      <c r="F2" t="s">
        <v>26</v>
      </c>
      <c r="M2" t="s">
        <v>27</v>
      </c>
    </row>
    <row r="3" spans="1:13" x14ac:dyDescent="0.25">
      <c r="A3" t="s">
        <v>28</v>
      </c>
      <c r="D3" t="s">
        <v>29</v>
      </c>
      <c r="E3" t="s">
        <v>30</v>
      </c>
      <c r="M3" t="s">
        <v>31</v>
      </c>
    </row>
    <row r="4" spans="1:13" x14ac:dyDescent="0.25">
      <c r="A4" t="s">
        <v>32</v>
      </c>
      <c r="B4" t="s">
        <v>33</v>
      </c>
      <c r="C4">
        <v>1</v>
      </c>
      <c r="D4" t="s">
        <v>34</v>
      </c>
      <c r="E4" t="s">
        <v>35</v>
      </c>
      <c r="F4" t="s">
        <v>36</v>
      </c>
      <c r="M4" t="s">
        <v>37</v>
      </c>
    </row>
    <row r="5" spans="1:13" x14ac:dyDescent="0.25">
      <c r="A5" t="s">
        <v>38</v>
      </c>
      <c r="B5" t="s">
        <v>39</v>
      </c>
      <c r="C5">
        <v>1</v>
      </c>
      <c r="D5" t="s">
        <v>40</v>
      </c>
      <c r="E5" t="s">
        <v>41</v>
      </c>
      <c r="F5" t="s">
        <v>42</v>
      </c>
      <c r="M5" t="s">
        <v>43</v>
      </c>
    </row>
    <row r="6" spans="1:13" x14ac:dyDescent="0.25">
      <c r="A6" t="s">
        <v>413</v>
      </c>
      <c r="B6" t="s">
        <v>45</v>
      </c>
      <c r="E6" t="s">
        <v>46</v>
      </c>
      <c r="M6" t="s">
        <v>47</v>
      </c>
    </row>
    <row r="7" spans="1:13" x14ac:dyDescent="0.25">
      <c r="A7" t="s">
        <v>44</v>
      </c>
      <c r="B7" t="s">
        <v>49</v>
      </c>
      <c r="F7" t="s">
        <v>50</v>
      </c>
      <c r="M7" t="s">
        <v>51</v>
      </c>
    </row>
    <row r="8" spans="1:13" x14ac:dyDescent="0.25">
      <c r="A8" t="s">
        <v>48</v>
      </c>
      <c r="B8" t="s">
        <v>53</v>
      </c>
      <c r="D8" t="s">
        <v>54</v>
      </c>
      <c r="E8" t="s">
        <v>55</v>
      </c>
      <c r="F8" t="s">
        <v>56</v>
      </c>
      <c r="M8" t="s">
        <v>57</v>
      </c>
    </row>
    <row r="9" spans="1:13" x14ac:dyDescent="0.25">
      <c r="A9" t="s">
        <v>52</v>
      </c>
      <c r="B9" t="s">
        <v>58</v>
      </c>
      <c r="D9" t="s">
        <v>59</v>
      </c>
      <c r="E9" s="71">
        <v>1.2</v>
      </c>
      <c r="F9" t="s">
        <v>60</v>
      </c>
    </row>
    <row r="10" spans="1:13" x14ac:dyDescent="0.25">
      <c r="A10" t="s">
        <v>41</v>
      </c>
      <c r="B10" t="s">
        <v>61</v>
      </c>
      <c r="D10" t="s">
        <v>62</v>
      </c>
      <c r="E10" s="71">
        <v>0.8</v>
      </c>
      <c r="F10" t="s">
        <v>63</v>
      </c>
    </row>
    <row r="11" spans="1:13" x14ac:dyDescent="0.25">
      <c r="B11" t="s">
        <v>65</v>
      </c>
      <c r="E11" s="71">
        <v>0.6</v>
      </c>
    </row>
    <row r="12" spans="1:13" x14ac:dyDescent="0.25">
      <c r="A12" t="s">
        <v>64</v>
      </c>
      <c r="B12" t="s">
        <v>67</v>
      </c>
      <c r="D12" t="s">
        <v>68</v>
      </c>
      <c r="E12" s="71">
        <v>0.5</v>
      </c>
      <c r="F12" s="72" t="s">
        <v>522</v>
      </c>
    </row>
    <row r="13" spans="1:13" x14ac:dyDescent="0.25">
      <c r="A13" t="s">
        <v>66</v>
      </c>
      <c r="B13" t="s">
        <v>70</v>
      </c>
      <c r="D13" t="s">
        <v>71</v>
      </c>
      <c r="E13" s="71">
        <v>0.3</v>
      </c>
      <c r="F13" s="236" t="s">
        <v>523</v>
      </c>
    </row>
    <row r="14" spans="1:13" x14ac:dyDescent="0.25">
      <c r="A14" t="s">
        <v>69</v>
      </c>
      <c r="B14" t="s">
        <v>73</v>
      </c>
      <c r="D14" t="s">
        <v>74</v>
      </c>
      <c r="F14" s="236" t="s">
        <v>524</v>
      </c>
    </row>
    <row r="15" spans="1:13" x14ac:dyDescent="0.25">
      <c r="A15" t="s">
        <v>72</v>
      </c>
      <c r="B15" t="s">
        <v>76</v>
      </c>
      <c r="D15" t="s">
        <v>77</v>
      </c>
      <c r="F15" s="236" t="s">
        <v>525</v>
      </c>
    </row>
    <row r="16" spans="1:13" x14ac:dyDescent="0.25">
      <c r="A16" t="s">
        <v>75</v>
      </c>
      <c r="B16" t="s">
        <v>79</v>
      </c>
      <c r="D16" t="s">
        <v>80</v>
      </c>
      <c r="E16" t="s">
        <v>81</v>
      </c>
      <c r="F16" s="236" t="s">
        <v>46</v>
      </c>
    </row>
    <row r="17" spans="1:6" x14ac:dyDescent="0.25">
      <c r="A17" t="s">
        <v>78</v>
      </c>
      <c r="B17" t="s">
        <v>83</v>
      </c>
      <c r="D17" t="s">
        <v>84</v>
      </c>
      <c r="E17" t="s">
        <v>21</v>
      </c>
    </row>
    <row r="18" spans="1:6" x14ac:dyDescent="0.25">
      <c r="A18" t="s">
        <v>82</v>
      </c>
      <c r="B18" t="s">
        <v>86</v>
      </c>
      <c r="D18" t="s">
        <v>87</v>
      </c>
      <c r="F18" s="236" t="s">
        <v>521</v>
      </c>
    </row>
    <row r="19" spans="1:6" x14ac:dyDescent="0.25">
      <c r="A19" t="s">
        <v>85</v>
      </c>
      <c r="B19" t="s">
        <v>89</v>
      </c>
      <c r="D19" t="s">
        <v>90</v>
      </c>
      <c r="E19" t="s">
        <v>91</v>
      </c>
      <c r="F19" s="236" t="s">
        <v>23</v>
      </c>
    </row>
    <row r="20" spans="1:6" x14ac:dyDescent="0.25">
      <c r="A20" t="s">
        <v>88</v>
      </c>
      <c r="B20" t="s">
        <v>93</v>
      </c>
      <c r="C20">
        <v>1</v>
      </c>
      <c r="D20" t="s">
        <v>94</v>
      </c>
      <c r="E20" t="s">
        <v>95</v>
      </c>
    </row>
    <row r="21" spans="1:6" x14ac:dyDescent="0.25">
      <c r="A21" t="s">
        <v>92</v>
      </c>
      <c r="B21" t="s">
        <v>97</v>
      </c>
      <c r="C21">
        <v>1</v>
      </c>
      <c r="D21" t="s">
        <v>98</v>
      </c>
      <c r="E21" t="s">
        <v>99</v>
      </c>
      <c r="F21" t="s">
        <v>19</v>
      </c>
    </row>
    <row r="22" spans="1:6" x14ac:dyDescent="0.25">
      <c r="A22" t="s">
        <v>96</v>
      </c>
      <c r="B22" t="s">
        <v>101</v>
      </c>
      <c r="C22">
        <v>2</v>
      </c>
      <c r="D22" t="s">
        <v>102</v>
      </c>
      <c r="E22" t="s">
        <v>103</v>
      </c>
      <c r="F22" t="s">
        <v>23</v>
      </c>
    </row>
    <row r="23" spans="1:6" x14ac:dyDescent="0.25">
      <c r="A23" t="s">
        <v>100</v>
      </c>
      <c r="B23" t="s">
        <v>105</v>
      </c>
      <c r="D23" t="s">
        <v>106</v>
      </c>
      <c r="E23" t="s">
        <v>107</v>
      </c>
      <c r="F23" t="s">
        <v>108</v>
      </c>
    </row>
    <row r="24" spans="1:6" x14ac:dyDescent="0.25">
      <c r="A24" t="s">
        <v>104</v>
      </c>
      <c r="B24" t="s">
        <v>110</v>
      </c>
      <c r="C24">
        <v>1</v>
      </c>
      <c r="D24" t="s">
        <v>41</v>
      </c>
      <c r="E24" t="s">
        <v>111</v>
      </c>
      <c r="F24" s="72" t="s">
        <v>519</v>
      </c>
    </row>
    <row r="25" spans="1:6" x14ac:dyDescent="0.25">
      <c r="A25" t="s">
        <v>109</v>
      </c>
      <c r="B25" t="s">
        <v>113</v>
      </c>
      <c r="E25" t="s">
        <v>114</v>
      </c>
      <c r="F25" s="72" t="s">
        <v>520</v>
      </c>
    </row>
    <row r="26" spans="1:6" x14ac:dyDescent="0.25">
      <c r="A26" t="s">
        <v>112</v>
      </c>
      <c r="B26" t="s">
        <v>116</v>
      </c>
      <c r="C26">
        <v>1</v>
      </c>
      <c r="D26" t="s">
        <v>117</v>
      </c>
      <c r="E26" t="s">
        <v>118</v>
      </c>
    </row>
    <row r="27" spans="1:6" x14ac:dyDescent="0.25">
      <c r="A27" t="s">
        <v>115</v>
      </c>
      <c r="B27" t="s">
        <v>120</v>
      </c>
      <c r="C27">
        <v>1</v>
      </c>
      <c r="D27" t="s">
        <v>121</v>
      </c>
      <c r="E27" t="s">
        <v>122</v>
      </c>
    </row>
    <row r="28" spans="1:6" x14ac:dyDescent="0.25">
      <c r="A28" t="s">
        <v>119</v>
      </c>
      <c r="B28" t="s">
        <v>124</v>
      </c>
      <c r="D28" s="191" t="s">
        <v>125</v>
      </c>
      <c r="E28" t="s">
        <v>126</v>
      </c>
    </row>
    <row r="29" spans="1:6" x14ac:dyDescent="0.25">
      <c r="A29" t="s">
        <v>123</v>
      </c>
      <c r="B29" t="s">
        <v>128</v>
      </c>
      <c r="D29" s="72" t="s">
        <v>62</v>
      </c>
      <c r="E29" t="s">
        <v>129</v>
      </c>
    </row>
    <row r="30" spans="1:6" x14ac:dyDescent="0.25">
      <c r="A30" t="s">
        <v>127</v>
      </c>
      <c r="B30" t="s">
        <v>131</v>
      </c>
      <c r="C30">
        <v>0</v>
      </c>
      <c r="D30" s="72" t="s">
        <v>476</v>
      </c>
      <c r="E30" t="s">
        <v>132</v>
      </c>
    </row>
    <row r="31" spans="1:6" x14ac:dyDescent="0.25">
      <c r="A31" t="s">
        <v>130</v>
      </c>
      <c r="B31" t="s">
        <v>134</v>
      </c>
      <c r="C31">
        <v>0</v>
      </c>
      <c r="D31" s="72" t="s">
        <v>448</v>
      </c>
      <c r="E31" t="s">
        <v>135</v>
      </c>
    </row>
    <row r="32" spans="1:6" x14ac:dyDescent="0.25">
      <c r="A32" t="s">
        <v>133</v>
      </c>
      <c r="B32" t="s">
        <v>137</v>
      </c>
      <c r="C32">
        <v>3</v>
      </c>
      <c r="D32" s="72" t="s">
        <v>477</v>
      </c>
      <c r="E32" t="s">
        <v>139</v>
      </c>
    </row>
    <row r="33" spans="1:8" x14ac:dyDescent="0.25">
      <c r="A33" t="s">
        <v>136</v>
      </c>
      <c r="B33" t="s">
        <v>141</v>
      </c>
      <c r="C33">
        <v>5</v>
      </c>
      <c r="D33" s="72" t="s">
        <v>455</v>
      </c>
      <c r="E33" t="s">
        <v>143</v>
      </c>
    </row>
    <row r="34" spans="1:8" x14ac:dyDescent="0.25">
      <c r="A34" t="s">
        <v>140</v>
      </c>
      <c r="B34" t="s">
        <v>145</v>
      </c>
      <c r="C34">
        <v>5</v>
      </c>
      <c r="D34" s="72" t="s">
        <v>151</v>
      </c>
      <c r="E34" t="s">
        <v>364</v>
      </c>
    </row>
    <row r="35" spans="1:8" x14ac:dyDescent="0.25">
      <c r="A35" t="s">
        <v>144</v>
      </c>
      <c r="B35" t="s">
        <v>148</v>
      </c>
      <c r="C35">
        <v>3</v>
      </c>
      <c r="D35" s="72" t="s">
        <v>408</v>
      </c>
      <c r="E35" t="s">
        <v>136</v>
      </c>
    </row>
    <row r="36" spans="1:8" x14ac:dyDescent="0.25">
      <c r="A36" t="s">
        <v>147</v>
      </c>
      <c r="B36" t="s">
        <v>150</v>
      </c>
      <c r="C36">
        <v>5</v>
      </c>
      <c r="D36" s="72" t="s">
        <v>449</v>
      </c>
      <c r="E36" t="s">
        <v>160</v>
      </c>
    </row>
    <row r="37" spans="1:8" x14ac:dyDescent="0.25">
      <c r="A37" t="s">
        <v>149</v>
      </c>
      <c r="B37" t="s">
        <v>153</v>
      </c>
      <c r="C37">
        <v>3</v>
      </c>
      <c r="D37" s="72" t="s">
        <v>138</v>
      </c>
      <c r="E37" t="s">
        <v>163</v>
      </c>
    </row>
    <row r="38" spans="1:8" x14ac:dyDescent="0.25">
      <c r="A38" t="s">
        <v>152</v>
      </c>
      <c r="B38" t="s">
        <v>156</v>
      </c>
      <c r="C38">
        <v>3</v>
      </c>
      <c r="D38" s="72" t="s">
        <v>142</v>
      </c>
      <c r="E38" t="s">
        <v>130</v>
      </c>
    </row>
    <row r="39" spans="1:8" x14ac:dyDescent="0.25">
      <c r="A39" t="s">
        <v>155</v>
      </c>
      <c r="B39" t="s">
        <v>159</v>
      </c>
      <c r="C39">
        <v>5</v>
      </c>
      <c r="D39" s="72" t="s">
        <v>146</v>
      </c>
      <c r="E39" t="s">
        <v>168</v>
      </c>
    </row>
    <row r="40" spans="1:8" x14ac:dyDescent="0.25">
      <c r="A40" t="s">
        <v>158</v>
      </c>
      <c r="B40" t="s">
        <v>162</v>
      </c>
      <c r="C40">
        <v>5</v>
      </c>
      <c r="D40" s="72" t="s">
        <v>451</v>
      </c>
      <c r="E40" t="s">
        <v>172</v>
      </c>
    </row>
    <row r="41" spans="1:8" x14ac:dyDescent="0.25">
      <c r="A41" t="s">
        <v>161</v>
      </c>
      <c r="B41" t="s">
        <v>165</v>
      </c>
      <c r="D41" s="72" t="s">
        <v>450</v>
      </c>
      <c r="E41" t="s">
        <v>176</v>
      </c>
    </row>
    <row r="42" spans="1:8" x14ac:dyDescent="0.25">
      <c r="A42" t="s">
        <v>164</v>
      </c>
      <c r="B42" t="s">
        <v>167</v>
      </c>
      <c r="D42" s="72" t="s">
        <v>154</v>
      </c>
      <c r="E42" t="s">
        <v>179</v>
      </c>
    </row>
    <row r="43" spans="1:8" x14ac:dyDescent="0.25">
      <c r="A43" t="s">
        <v>166</v>
      </c>
      <c r="B43" t="s">
        <v>170</v>
      </c>
      <c r="D43" s="72" t="s">
        <v>157</v>
      </c>
      <c r="E43" t="s">
        <v>182</v>
      </c>
    </row>
    <row r="44" spans="1:8" x14ac:dyDescent="0.25">
      <c r="A44" t="s">
        <v>169</v>
      </c>
      <c r="B44" t="s">
        <v>174</v>
      </c>
      <c r="C44">
        <v>1</v>
      </c>
      <c r="D44" s="72" t="s">
        <v>454</v>
      </c>
      <c r="E44" t="s">
        <v>185</v>
      </c>
    </row>
    <row r="45" spans="1:8" x14ac:dyDescent="0.25">
      <c r="A45" t="s">
        <v>173</v>
      </c>
      <c r="B45" t="s">
        <v>178</v>
      </c>
      <c r="C45">
        <v>2</v>
      </c>
      <c r="D45" s="72" t="s">
        <v>425</v>
      </c>
      <c r="E45" t="s">
        <v>188</v>
      </c>
      <c r="H45" t="s">
        <v>426</v>
      </c>
    </row>
    <row r="46" spans="1:8" x14ac:dyDescent="0.25">
      <c r="A46" t="s">
        <v>177</v>
      </c>
      <c r="B46" t="s">
        <v>181</v>
      </c>
      <c r="D46" s="72" t="s">
        <v>407</v>
      </c>
      <c r="E46" t="s">
        <v>191</v>
      </c>
      <c r="H46">
        <v>0</v>
      </c>
    </row>
    <row r="47" spans="1:8" x14ac:dyDescent="0.25">
      <c r="A47" t="s">
        <v>180</v>
      </c>
      <c r="B47" t="s">
        <v>184</v>
      </c>
      <c r="D47" s="72" t="s">
        <v>452</v>
      </c>
      <c r="E47" t="s">
        <v>194</v>
      </c>
      <c r="H47">
        <v>1</v>
      </c>
    </row>
    <row r="48" spans="1:8" x14ac:dyDescent="0.25">
      <c r="A48" t="s">
        <v>183</v>
      </c>
      <c r="B48" t="s">
        <v>187</v>
      </c>
      <c r="C48">
        <v>0</v>
      </c>
      <c r="D48" s="192" t="s">
        <v>453</v>
      </c>
      <c r="E48" t="s">
        <v>197</v>
      </c>
      <c r="H48">
        <v>1</v>
      </c>
    </row>
    <row r="49" spans="1:8" x14ac:dyDescent="0.25">
      <c r="A49" t="s">
        <v>186</v>
      </c>
      <c r="B49" t="s">
        <v>190</v>
      </c>
      <c r="C49">
        <v>1</v>
      </c>
      <c r="D49" t="s">
        <v>171</v>
      </c>
      <c r="E49" t="s">
        <v>200</v>
      </c>
      <c r="H49">
        <v>2</v>
      </c>
    </row>
    <row r="50" spans="1:8" x14ac:dyDescent="0.25">
      <c r="A50" t="s">
        <v>189</v>
      </c>
      <c r="B50" t="s">
        <v>193</v>
      </c>
      <c r="C50">
        <v>1</v>
      </c>
      <c r="D50" t="s">
        <v>175</v>
      </c>
      <c r="E50" t="s">
        <v>203</v>
      </c>
      <c r="H50">
        <v>2</v>
      </c>
    </row>
    <row r="51" spans="1:8" x14ac:dyDescent="0.25">
      <c r="A51" t="s">
        <v>192</v>
      </c>
      <c r="B51" t="s">
        <v>196</v>
      </c>
      <c r="C51">
        <v>2</v>
      </c>
      <c r="E51" t="s">
        <v>206</v>
      </c>
      <c r="H51">
        <v>3</v>
      </c>
    </row>
    <row r="52" spans="1:8" x14ac:dyDescent="0.25">
      <c r="A52" t="s">
        <v>195</v>
      </c>
      <c r="B52" t="s">
        <v>199</v>
      </c>
      <c r="C52">
        <v>3</v>
      </c>
      <c r="E52" t="s">
        <v>200</v>
      </c>
      <c r="H52">
        <v>3</v>
      </c>
    </row>
    <row r="53" spans="1:8" x14ac:dyDescent="0.25">
      <c r="A53" t="s">
        <v>198</v>
      </c>
      <c r="B53" t="s">
        <v>202</v>
      </c>
      <c r="C53">
        <v>3</v>
      </c>
      <c r="D53" t="s">
        <v>356</v>
      </c>
      <c r="E53" t="s">
        <v>203</v>
      </c>
      <c r="G53" t="s">
        <v>427</v>
      </c>
      <c r="H53">
        <v>3</v>
      </c>
    </row>
    <row r="54" spans="1:8" x14ac:dyDescent="0.25">
      <c r="A54" t="s">
        <v>201</v>
      </c>
      <c r="B54" t="s">
        <v>205</v>
      </c>
      <c r="C54">
        <v>4</v>
      </c>
      <c r="D54" t="s">
        <v>354</v>
      </c>
      <c r="E54" t="s">
        <v>206</v>
      </c>
    </row>
    <row r="55" spans="1:8" x14ac:dyDescent="0.25">
      <c r="A55" t="s">
        <v>204</v>
      </c>
      <c r="D55" t="s">
        <v>403</v>
      </c>
    </row>
    <row r="56" spans="1:8" x14ac:dyDescent="0.25">
      <c r="A56" t="s">
        <v>207</v>
      </c>
      <c r="B56" t="s">
        <v>209</v>
      </c>
      <c r="D56" t="s">
        <v>404</v>
      </c>
      <c r="E56" t="s">
        <v>210</v>
      </c>
    </row>
    <row r="57" spans="1:8" x14ac:dyDescent="0.25">
      <c r="A57" t="s">
        <v>208</v>
      </c>
      <c r="B57" t="s">
        <v>212</v>
      </c>
      <c r="D57" s="72" t="s">
        <v>428</v>
      </c>
      <c r="E57" t="s">
        <v>213</v>
      </c>
    </row>
    <row r="58" spans="1:8" x14ac:dyDescent="0.25">
      <c r="A58" t="s">
        <v>211</v>
      </c>
      <c r="D58" s="72" t="s">
        <v>355</v>
      </c>
      <c r="E58" t="s">
        <v>215</v>
      </c>
    </row>
    <row r="59" spans="1:8" x14ac:dyDescent="0.25">
      <c r="A59" t="s">
        <v>214</v>
      </c>
      <c r="B59" t="s">
        <v>359</v>
      </c>
      <c r="D59" s="72" t="s">
        <v>405</v>
      </c>
      <c r="E59" t="s">
        <v>218</v>
      </c>
    </row>
    <row r="60" spans="1:8" x14ac:dyDescent="0.25">
      <c r="A60" t="s">
        <v>216</v>
      </c>
      <c r="B60" t="s">
        <v>217</v>
      </c>
      <c r="D60" s="72" t="s">
        <v>406</v>
      </c>
    </row>
    <row r="61" spans="1:8" x14ac:dyDescent="0.25">
      <c r="A61" t="s">
        <v>219</v>
      </c>
      <c r="B61" t="s">
        <v>220</v>
      </c>
      <c r="E61" t="s">
        <v>223</v>
      </c>
    </row>
    <row r="62" spans="1:8" x14ac:dyDescent="0.25">
      <c r="A62" t="s">
        <v>221</v>
      </c>
      <c r="B62" t="s">
        <v>222</v>
      </c>
      <c r="E62" t="s">
        <v>225</v>
      </c>
    </row>
    <row r="63" spans="1:8" x14ac:dyDescent="0.25">
      <c r="A63" t="s">
        <v>224</v>
      </c>
      <c r="E63" t="s">
        <v>226</v>
      </c>
    </row>
    <row r="64" spans="1:8" x14ac:dyDescent="0.25">
      <c r="B64" t="s">
        <v>220</v>
      </c>
      <c r="D64" t="s">
        <v>414</v>
      </c>
      <c r="E64" t="s">
        <v>227</v>
      </c>
    </row>
    <row r="65" spans="1:5" x14ac:dyDescent="0.25">
      <c r="A65" t="s">
        <v>470</v>
      </c>
      <c r="B65" t="s">
        <v>228</v>
      </c>
      <c r="D65" t="s">
        <v>415</v>
      </c>
      <c r="E65" t="s">
        <v>229</v>
      </c>
    </row>
    <row r="66" spans="1:5" x14ac:dyDescent="0.25">
      <c r="A66" t="s">
        <v>469</v>
      </c>
      <c r="B66" t="s">
        <v>230</v>
      </c>
      <c r="D66" t="s">
        <v>416</v>
      </c>
      <c r="E66" t="s">
        <v>231</v>
      </c>
    </row>
    <row r="67" spans="1:5" x14ac:dyDescent="0.25">
      <c r="A67" t="s">
        <v>468</v>
      </c>
      <c r="D67" t="s">
        <v>417</v>
      </c>
    </row>
    <row r="68" spans="1:5" x14ac:dyDescent="0.25">
      <c r="A68" t="s">
        <v>471</v>
      </c>
      <c r="D68" t="s">
        <v>62</v>
      </c>
    </row>
    <row r="69" spans="1:5" x14ac:dyDescent="0.25">
      <c r="A69" t="s">
        <v>98</v>
      </c>
    </row>
    <row r="70" spans="1:5" x14ac:dyDescent="0.25">
      <c r="A70" t="s">
        <v>475</v>
      </c>
      <c r="D70" t="s">
        <v>418</v>
      </c>
    </row>
    <row r="71" spans="1:5" x14ac:dyDescent="0.25">
      <c r="A71" t="s">
        <v>472</v>
      </c>
      <c r="D71" t="s">
        <v>419</v>
      </c>
    </row>
    <row r="72" spans="1:5" x14ac:dyDescent="0.25">
      <c r="A72" t="s">
        <v>473</v>
      </c>
      <c r="D72" t="s">
        <v>420</v>
      </c>
    </row>
    <row r="73" spans="1:5" x14ac:dyDescent="0.25">
      <c r="D73" t="s">
        <v>421</v>
      </c>
    </row>
    <row r="74" spans="1:5" x14ac:dyDescent="0.25">
      <c r="D74" t="s">
        <v>422</v>
      </c>
    </row>
    <row r="75" spans="1:5" x14ac:dyDescent="0.25">
      <c r="D75" t="s">
        <v>423</v>
      </c>
    </row>
    <row r="76" spans="1:5" x14ac:dyDescent="0.25">
      <c r="D76" t="s">
        <v>424</v>
      </c>
    </row>
    <row r="77" spans="1:5" x14ac:dyDescent="0.25">
      <c r="D77" t="s">
        <v>62</v>
      </c>
    </row>
  </sheetData>
  <sheetProtection selectLockedCells="1" selectUnlockedCells="1"/>
  <customSheetViews>
    <customSheetView guid="{2F67F970-B3F0-4351-AFBA-7EEBF0EB5C8D}" scale="80" showPageBreaks="1" topLeftCell="A46">
      <selection activeCell="B59" sqref="B59"/>
    </customSheetView>
  </customSheetView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Income and Sales Price Limits</vt:lpstr>
      <vt:lpstr>Site Info</vt:lpstr>
      <vt:lpstr>Development Budget</vt:lpstr>
      <vt:lpstr>Project Details - Ownership</vt:lpstr>
      <vt:lpstr>Summary &amp; Certification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Cadle, Anthony</dc:creator>
  <cp:lastModifiedBy>Morgan Rahe</cp:lastModifiedBy>
  <cp:lastPrinted>2022-04-06T14:07:50Z</cp:lastPrinted>
  <dcterms:created xsi:type="dcterms:W3CDTF">2022-03-29T18:35:16Z</dcterms:created>
  <dcterms:modified xsi:type="dcterms:W3CDTF">2025-04-21T15:19:56Z</dcterms:modified>
</cp:coreProperties>
</file>